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3-Limpeza/"/>
    </mc:Choice>
  </mc:AlternateContent>
  <xr:revisionPtr revIDLastSave="2" documentId="13_ncr:1_{0C7C5ED0-7D15-4A39-86AC-E18E292E54EA}" xr6:coauthVersionLast="47" xr6:coauthVersionMax="47" xr10:uidLastSave="{201A4DB8-061F-43AB-AF25-FA0F5488B7CD}"/>
  <bookViews>
    <workbookView xWindow="20370" yWindow="-90" windowWidth="29040" windowHeight="15840" tabRatio="661" xr2:uid="{00000000-000D-0000-FFFF-FFFF00000000}"/>
  </bookViews>
  <sheets>
    <sheet name="Serv.Limp" sheetId="4" r:id="rId1"/>
    <sheet name="Mód2.2" sheetId="9" state="hidden" r:id="rId2"/>
    <sheet name="Mód2.3" sheetId="12" r:id="rId3"/>
    <sheet name="Mód3" sheetId="8" state="hidden" r:id="rId4"/>
    <sheet name="Mód6" sheetId="6" state="hidden" r:id="rId5"/>
    <sheet name="Mód4" sheetId="10" state="hidden" r:id="rId6"/>
    <sheet name="Uniform&amp;EPIs" sheetId="11" r:id="rId7"/>
    <sheet name="Materiais" sheetId="14" r:id="rId8"/>
    <sheet name="Eqp" sheetId="15" r:id="rId9"/>
    <sheet name="FatorK" sheetId="7" r:id="rId10"/>
    <sheet name="MemóriaCálculo" sheetId="16"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3" i="16" l="1"/>
  <c r="I71" i="16"/>
  <c r="I70" i="16"/>
  <c r="I69" i="16"/>
  <c r="I68" i="16"/>
  <c r="I67" i="16"/>
  <c r="H66" i="16"/>
  <c r="I66" i="16" s="1"/>
  <c r="H56" i="4"/>
  <c r="H54" i="4"/>
  <c r="I19" i="16"/>
  <c r="I21" i="16" s="1"/>
  <c r="I137" i="4"/>
  <c r="I17" i="16"/>
  <c r="I72" i="16" l="1"/>
  <c r="I73" i="16" s="1"/>
  <c r="I74" i="16" s="1"/>
  <c r="H120" i="4"/>
  <c r="I19" i="10"/>
  <c r="I25" i="10"/>
  <c r="I23" i="10"/>
  <c r="I21" i="10"/>
  <c r="I17" i="10"/>
  <c r="H107" i="4"/>
  <c r="K18" i="11" l="1"/>
  <c r="L18" i="11" s="1"/>
  <c r="G243" i="4" l="1"/>
  <c r="J27" i="10" l="1"/>
  <c r="P31" i="10"/>
  <c r="E58" i="12"/>
  <c r="E59" i="12" s="1"/>
  <c r="E9" i="12" l="1"/>
  <c r="H132" i="4" l="1"/>
  <c r="I132" i="4"/>
  <c r="I281" i="4" l="1"/>
  <c r="I280" i="4"/>
  <c r="K13" i="15" l="1"/>
  <c r="L13" i="15" s="1"/>
  <c r="K12" i="15"/>
  <c r="L12" i="15" s="1"/>
  <c r="K11" i="15"/>
  <c r="L11" i="15" s="1"/>
  <c r="K61" i="14" l="1"/>
  <c r="L61" i="14" s="1"/>
  <c r="K60" i="14"/>
  <c r="L60" i="14" s="1"/>
  <c r="K59" i="14"/>
  <c r="L59" i="14" s="1"/>
  <c r="K58" i="14"/>
  <c r="L58" i="14" s="1"/>
  <c r="K57" i="14"/>
  <c r="L57" i="14" s="1"/>
  <c r="K56" i="14"/>
  <c r="L56" i="14" s="1"/>
  <c r="K55" i="14"/>
  <c r="L55" i="14" s="1"/>
  <c r="K54" i="14"/>
  <c r="L54" i="14" s="1"/>
  <c r="K53" i="14"/>
  <c r="L53" i="14" s="1"/>
  <c r="K52" i="14"/>
  <c r="L52" i="14" s="1"/>
  <c r="K51" i="14"/>
  <c r="L51" i="14" s="1"/>
  <c r="K50" i="14"/>
  <c r="L50" i="14" s="1"/>
  <c r="K49" i="14"/>
  <c r="L49" i="14" s="1"/>
  <c r="K63" i="14" l="1"/>
  <c r="K65" i="14" s="1"/>
  <c r="K69" i="14" s="1"/>
  <c r="K11" i="14" l="1"/>
  <c r="L11" i="14" s="1"/>
  <c r="K12" i="14"/>
  <c r="L12" i="14" s="1"/>
  <c r="K18" i="14"/>
  <c r="L18" i="14" s="1"/>
  <c r="K13" i="14" l="1"/>
  <c r="L13" i="14" s="1"/>
  <c r="K33" i="14"/>
  <c r="L33" i="14" s="1"/>
  <c r="K32" i="14"/>
  <c r="L32" i="14" s="1"/>
  <c r="K31" i="14"/>
  <c r="L31" i="14" s="1"/>
  <c r="K30" i="14"/>
  <c r="L30" i="14" s="1"/>
  <c r="K29" i="14"/>
  <c r="L29" i="14" s="1"/>
  <c r="K28" i="14"/>
  <c r="L28" i="14" s="1"/>
  <c r="K27" i="14"/>
  <c r="L27" i="14" s="1"/>
  <c r="K26" i="14"/>
  <c r="L26" i="14" s="1"/>
  <c r="K25" i="14"/>
  <c r="L25" i="14" s="1"/>
  <c r="K24" i="14"/>
  <c r="L24" i="14" s="1"/>
  <c r="K23" i="14"/>
  <c r="L23" i="14" s="1"/>
  <c r="K17" i="11"/>
  <c r="L17" i="11" s="1"/>
  <c r="K16" i="11"/>
  <c r="L16" i="11" s="1"/>
  <c r="K15" i="11"/>
  <c r="L15" i="11" s="1"/>
  <c r="K14" i="11"/>
  <c r="L14" i="11" s="1"/>
  <c r="K13" i="11"/>
  <c r="L13" i="11" s="1"/>
  <c r="K12" i="11"/>
  <c r="L12" i="11" s="1"/>
  <c r="K11" i="11"/>
  <c r="L11" i="11" s="1"/>
  <c r="K19" i="11" l="1"/>
  <c r="K21" i="11" s="1"/>
  <c r="K24" i="11" s="1"/>
  <c r="I142" i="4" s="1"/>
  <c r="G234" i="4" l="1"/>
  <c r="H158" i="4"/>
  <c r="I262" i="4"/>
  <c r="I263" i="4"/>
  <c r="H1" i="6" l="1"/>
  <c r="E13" i="8"/>
  <c r="E12" i="8"/>
  <c r="E48" i="12"/>
  <c r="I89" i="4"/>
  <c r="E21" i="12"/>
  <c r="H75" i="4"/>
  <c r="H110" i="4" l="1"/>
  <c r="H127" i="4"/>
  <c r="P39" i="8"/>
  <c r="C26" i="8"/>
  <c r="G26" i="8"/>
  <c r="G39" i="8"/>
  <c r="E22" i="12"/>
  <c r="E24" i="12"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22" i="14"/>
  <c r="L22" i="14" s="1"/>
  <c r="K21" i="14"/>
  <c r="L21" i="14" s="1"/>
  <c r="K20" i="14"/>
  <c r="L20" i="14" s="1"/>
  <c r="K19" i="14"/>
  <c r="L19" i="14" s="1"/>
  <c r="K17" i="14"/>
  <c r="L17" i="14" s="1"/>
  <c r="K16" i="14"/>
  <c r="L16" i="14" s="1"/>
  <c r="K15" i="14"/>
  <c r="L15" i="14" s="1"/>
  <c r="K14" i="14"/>
  <c r="L14" i="14" s="1"/>
  <c r="K26" i="15" l="1"/>
  <c r="K28" i="15" s="1"/>
  <c r="I144" i="4" s="1"/>
  <c r="K35" i="14"/>
  <c r="K37" i="14" s="1"/>
  <c r="J91" i="8"/>
  <c r="G25" i="8"/>
  <c r="G51" i="8"/>
  <c r="C51" i="8"/>
  <c r="C25" i="8"/>
  <c r="B89" i="8"/>
  <c r="G76" i="8"/>
  <c r="B88" i="8"/>
  <c r="B87" i="8"/>
  <c r="B86" i="8"/>
  <c r="B85" i="8"/>
  <c r="P65" i="8"/>
  <c r="E41" i="12"/>
  <c r="I87" i="4" s="1"/>
  <c r="E32" i="12"/>
  <c r="I86" i="4" s="1"/>
  <c r="I85" i="4"/>
  <c r="C17" i="9"/>
  <c r="C16" i="9"/>
  <c r="H52" i="4"/>
  <c r="K68" i="14" l="1"/>
  <c r="K70" i="14" s="1"/>
  <c r="I143" i="4" s="1"/>
  <c r="G52" i="8"/>
  <c r="G65" i="8" l="1"/>
  <c r="C52" i="8"/>
  <c r="B196" i="4" l="1"/>
  <c r="H196" i="4"/>
  <c r="I146" i="4" l="1"/>
  <c r="I169" i="4" s="1"/>
  <c r="G63" i="8"/>
  <c r="G37" i="8"/>
  <c r="H9" i="9"/>
  <c r="C9" i="9"/>
  <c r="F19" i="9" l="1"/>
  <c r="I39" i="4"/>
  <c r="E10" i="12" s="1"/>
  <c r="E12" i="12" s="1"/>
  <c r="I28" i="4"/>
  <c r="I84" i="4" l="1"/>
  <c r="I40" i="4"/>
  <c r="I41" i="4"/>
  <c r="B171" i="4"/>
  <c r="B169" i="4"/>
  <c r="B168" i="4"/>
  <c r="B167" i="4"/>
  <c r="B165" i="4"/>
  <c r="B166" i="4"/>
  <c r="I183" i="4"/>
  <c r="I189" i="4"/>
  <c r="I45" i="4" l="1"/>
  <c r="I121" i="4" l="1"/>
  <c r="I55" i="4"/>
  <c r="I124" i="4"/>
  <c r="I165" i="4"/>
  <c r="I123" i="4"/>
  <c r="I122" i="4"/>
  <c r="I120" i="4"/>
  <c r="I106" i="4"/>
  <c r="I108" i="4"/>
  <c r="I125" i="4"/>
  <c r="I109" i="4"/>
  <c r="I110" i="4" s="1"/>
  <c r="I111" i="4"/>
  <c r="I67" i="4"/>
  <c r="I68" i="4"/>
  <c r="I74" i="4"/>
  <c r="I69" i="4"/>
  <c r="I73" i="4"/>
  <c r="I72" i="4"/>
  <c r="I71" i="4"/>
  <c r="I70" i="4"/>
  <c r="D7" i="10"/>
  <c r="J52" i="8"/>
  <c r="E46" i="12"/>
  <c r="E47" i="12"/>
  <c r="I52" i="4"/>
  <c r="I53" i="4"/>
  <c r="G47" i="8"/>
  <c r="G59" i="8"/>
  <c r="C20" i="8"/>
  <c r="C5" i="9"/>
  <c r="C47" i="8"/>
  <c r="D46" i="10"/>
  <c r="G33" i="8"/>
  <c r="H5" i="9"/>
  <c r="G20" i="8"/>
  <c r="I126" i="4" l="1"/>
  <c r="I127" i="4"/>
  <c r="I128" i="4" s="1"/>
  <c r="I136" i="4" s="1"/>
  <c r="I138" i="4" s="1"/>
  <c r="I168" i="4" s="1"/>
  <c r="I54" i="4"/>
  <c r="I56" i="4" s="1"/>
  <c r="I99" i="4" s="1"/>
  <c r="I107" i="4"/>
  <c r="I112" i="4"/>
  <c r="I167" i="4" s="1"/>
  <c r="E50" i="12"/>
  <c r="E51" i="12" s="1"/>
  <c r="I88" i="4" s="1"/>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s="1"/>
  <c r="I170" i="4" s="1"/>
  <c r="C22" i="8" l="1"/>
  <c r="H86" i="8"/>
  <c r="P59" i="8"/>
  <c r="P61" i="8" s="1"/>
  <c r="P67" i="8" s="1"/>
  <c r="H88" i="8"/>
  <c r="K88" i="8"/>
  <c r="K86" i="8"/>
  <c r="F16" i="9"/>
  <c r="F17" i="9"/>
  <c r="F21" i="9" l="1"/>
  <c r="G48" i="8"/>
  <c r="G49" i="8" s="1"/>
  <c r="G54" i="8" s="1"/>
  <c r="K87" i="8" s="1"/>
  <c r="D8" i="10"/>
  <c r="G21" i="8"/>
  <c r="G23" i="8" s="1"/>
  <c r="G28" i="8" s="1"/>
  <c r="K85" i="8" s="1"/>
  <c r="K91" i="8" s="1"/>
  <c r="C21" i="8"/>
  <c r="C23" i="8" s="1"/>
  <c r="C28" i="8" s="1"/>
  <c r="C48" i="8"/>
  <c r="C49" i="8" s="1"/>
  <c r="C54" i="8" s="1"/>
  <c r="H87" i="8" s="1"/>
  <c r="D47" i="10"/>
  <c r="H85" i="8" l="1"/>
  <c r="H91" i="8" s="1"/>
  <c r="D48" i="10" l="1"/>
  <c r="D50" i="10" s="1"/>
  <c r="D54" i="10" s="1"/>
  <c r="D58" i="10" s="1"/>
  <c r="D9" i="10"/>
  <c r="D11" i="10" s="1"/>
  <c r="D15" i="10" s="1"/>
  <c r="E36" i="10" l="1"/>
  <c r="E30" i="10"/>
  <c r="E28" i="10"/>
  <c r="E34" i="10"/>
  <c r="E32" i="10"/>
  <c r="J38" i="10" l="1"/>
  <c r="B43" i="14" l="1"/>
  <c r="E43" i="14" s="1"/>
  <c r="I43" i="14" s="1"/>
  <c r="I152" i="4"/>
  <c r="I153" i="4" s="1"/>
  <c r="I4" i="6" s="1"/>
  <c r="I6" i="6" s="1"/>
  <c r="I8" i="6" s="1"/>
  <c r="I157" i="4" l="1"/>
  <c r="I155" i="4"/>
  <c r="I156" i="4"/>
  <c r="I158" i="4" l="1"/>
  <c r="I188" i="4"/>
  <c r="I191" i="4" s="1"/>
  <c r="I171" i="4" l="1"/>
  <c r="I172" i="4" s="1"/>
  <c r="I190" i="4"/>
  <c r="H234" i="4" l="1"/>
  <c r="G216" i="4"/>
  <c r="I216" i="4" s="1"/>
  <c r="I217" i="4" s="1"/>
  <c r="D258" i="4" s="1"/>
  <c r="I258" i="4" s="1"/>
  <c r="H243" i="4"/>
  <c r="I243" i="4" s="1"/>
  <c r="I244" i="4" s="1"/>
  <c r="D279" i="4" s="1"/>
  <c r="I279" i="4" s="1"/>
  <c r="G225" i="4"/>
  <c r="I225" i="4" s="1"/>
  <c r="I226" i="4" s="1"/>
  <c r="D277" i="4" s="1"/>
  <c r="I277" i="4" s="1"/>
  <c r="C196" i="4"/>
  <c r="G196" i="4" s="1"/>
  <c r="I201" i="4" s="1"/>
  <c r="B3" i="7"/>
  <c r="I234" i="4"/>
  <c r="I235" i="4" s="1"/>
  <c r="D278" i="4" s="1"/>
  <c r="D276" i="4" l="1"/>
  <c r="I276" i="4" s="1"/>
  <c r="I196" i="4"/>
  <c r="D259" i="4"/>
  <c r="I259" i="4" s="1"/>
  <c r="D261" i="4"/>
  <c r="I261" i="4" s="1"/>
  <c r="I197" i="4"/>
  <c r="I202" i="4"/>
  <c r="I203" i="4" s="1"/>
  <c r="D260" i="4"/>
  <c r="I260" i="4" s="1"/>
  <c r="I278" i="4"/>
  <c r="I282" i="4" s="1"/>
  <c r="I264" i="4" l="1"/>
</calcChain>
</file>

<file path=xl/sharedStrings.xml><?xml version="1.0" encoding="utf-8"?>
<sst xmlns="http://schemas.openxmlformats.org/spreadsheetml/2006/main" count="1023" uniqueCount="605">
  <si>
    <t>-</t>
  </si>
  <si>
    <t>VALOR (R$)</t>
  </si>
  <si>
    <t>Adicional Noturno</t>
  </si>
  <si>
    <t>%</t>
  </si>
  <si>
    <t>Outros (especificar)</t>
  </si>
  <si>
    <t>Categoria profissional (vinculada à execução contratual)</t>
  </si>
  <si>
    <t>Salário Nominativo da Categoria Profissional</t>
  </si>
  <si>
    <t>Tipo de serviço (mesmo serviço com características distintas)</t>
  </si>
  <si>
    <t>A</t>
  </si>
  <si>
    <t>B</t>
  </si>
  <si>
    <t>C</t>
  </si>
  <si>
    <t>D</t>
  </si>
  <si>
    <t>E</t>
  </si>
  <si>
    <t>F</t>
  </si>
  <si>
    <t>G</t>
  </si>
  <si>
    <t>H</t>
  </si>
  <si>
    <t>COMPOSIÇÃO DA REMUNERAÇÃO</t>
  </si>
  <si>
    <t>INSUMOS DIVERSOS</t>
  </si>
  <si>
    <t>TOTAL SUBMÓDULO 4.1</t>
  </si>
  <si>
    <t>Nota(1):</t>
  </si>
  <si>
    <t>TOTAL SUBMÓDULO 4.2</t>
  </si>
  <si>
    <t>TOTAL</t>
  </si>
  <si>
    <t>CUSTOS INDIRETOS, TRIBUTOS E LUCRO</t>
  </si>
  <si>
    <t>4.1</t>
  </si>
  <si>
    <t>4.2</t>
  </si>
  <si>
    <t>Mão-de-Obra vinculada à execução contratual (valor por empregado)</t>
  </si>
  <si>
    <t>MÓDULO 1 - COMPOSIÇÃO DA REMUNERAÇÃO</t>
  </si>
  <si>
    <t>Quadro Resumo - VALOR MENSAL DOS SERVIÇOS</t>
  </si>
  <si>
    <t>Qde Postos (E)</t>
  </si>
  <si>
    <t>Tipo de Serviço (A)</t>
  </si>
  <si>
    <t>Valor Por Empregado(B)</t>
  </si>
  <si>
    <t>Valor Proposto por Posto (D) = (B x C)</t>
  </si>
  <si>
    <t>Qde de Empregados por posto ( C )</t>
  </si>
  <si>
    <t>Serviço 1 (indicar)</t>
  </si>
  <si>
    <t>Serviço 2 (indicar)</t>
  </si>
  <si>
    <t>Serviço 3 (indicar)</t>
  </si>
  <si>
    <t>Serviço ... (indicar)</t>
  </si>
  <si>
    <t>R$</t>
  </si>
  <si>
    <t>VALOR MENSAL DOS SERVIÇOS (I + II + III + ...)</t>
  </si>
  <si>
    <t>Anexo III-D</t>
  </si>
  <si>
    <t>Quadro Demonstrativo - VALOR GLOBAL DA PROPOSTA</t>
  </si>
  <si>
    <t>VALOR GLOBAL DA PROPOSTA</t>
  </si>
  <si>
    <t>Descrição</t>
  </si>
  <si>
    <t>Valor proposto por unidade de medida*</t>
  </si>
  <si>
    <t>Valor mensal do serviço</t>
  </si>
  <si>
    <t>Valor Global da Proposta (valor mensal do serviço X nº meses do contrato).</t>
  </si>
  <si>
    <t>Informar o valor da unidade de medida por tipo de serviço.</t>
  </si>
  <si>
    <t>Tipo de Serviço</t>
  </si>
  <si>
    <t>Unidade de Medida</t>
  </si>
  <si>
    <t>Quantidade total a contratar (em função da unidade de medida)</t>
  </si>
  <si>
    <t>Identificação do Serviço</t>
  </si>
  <si>
    <t>TRIBUTOS</t>
  </si>
  <si>
    <t>C.1</t>
  </si>
  <si>
    <t>C.2</t>
  </si>
  <si>
    <t>C.3</t>
  </si>
  <si>
    <t>a)</t>
  </si>
  <si>
    <t>b)</t>
  </si>
  <si>
    <t>c)</t>
  </si>
  <si>
    <t>Valor dos Tributos = P1 - Po</t>
  </si>
  <si>
    <t>Dados para composição dos custos referentes à mão-de-obra</t>
  </si>
  <si>
    <t>Classificação Brasileira de Ocupações (CBO)</t>
  </si>
  <si>
    <t xml:space="preserve">Adicional Periculosidade </t>
  </si>
  <si>
    <t>Adicional Insalubridade</t>
  </si>
  <si>
    <t>Adicional de Hora Noturna Reduzida</t>
  </si>
  <si>
    <t>MÓDULO 2 – ENCARGOS E BENEFÍCIOS ANUAIS, MENSAIS E DIÁRIOS</t>
  </si>
  <si>
    <t>TOTAL SUBMÓDULO 2.1</t>
  </si>
  <si>
    <t>GPS, FGTS e Outras Contribuições</t>
  </si>
  <si>
    <t>TOTAL SUBMÓDULO 2.2</t>
  </si>
  <si>
    <t>Submódulo 2.2 - GPS, FGTS e Outras Contribuições</t>
  </si>
  <si>
    <t>Submódulo 2.3 - Benefícios Mensais e Diários</t>
  </si>
  <si>
    <t>TOTAL SUBMÓDULO 2.3</t>
  </si>
  <si>
    <t>2.1</t>
  </si>
  <si>
    <t>2.2</t>
  </si>
  <si>
    <t>2.3</t>
  </si>
  <si>
    <t>Módulo 2 - Encargos, Benefícios Anuais, Mensais e Diários</t>
  </si>
  <si>
    <t>Benefícios Mensais e Diários</t>
  </si>
  <si>
    <t>TOTAL DO MÓDULO 1</t>
  </si>
  <si>
    <t>TOTAL DO MÓDULO 2</t>
  </si>
  <si>
    <t>MÓDULO 3 – PROVISÃO PARA RESCISÃO</t>
  </si>
  <si>
    <t>PROVISÃO PARA RESCISÃO</t>
  </si>
  <si>
    <t>TOTAL DO MÓDULO 3</t>
  </si>
  <si>
    <t>MÓDULO 4 – CUSTO DE REPOSIÇÃO DO PROFISSIONAL AUSENTE</t>
  </si>
  <si>
    <t>QUADRO-RESUMO DO MÓDULO 4 - CUSTO DE REPOSIÇÃO DO PROFISSIONAL AUSENTE</t>
  </si>
  <si>
    <t>Módulo 4 - Custo de Reposição do Profissional Ausente</t>
  </si>
  <si>
    <t>TOTAL DO MÓDULO 4</t>
  </si>
  <si>
    <t>MÓDULO 5 – INSUMOS DIVERSOS</t>
  </si>
  <si>
    <t>TOTAL DO MÓDULO 5</t>
  </si>
  <si>
    <t>MÓDULO 6 – CUSTOS INDIRETOS, TRIBUTOS E LUCRO</t>
  </si>
  <si>
    <t>TOTAL DO MÓDULO 6</t>
  </si>
  <si>
    <t>QUADRO RESUMO DO CUSTO POR EMPREGADO</t>
  </si>
  <si>
    <t>Subtotal (A + B + C + D + E)</t>
  </si>
  <si>
    <t>MODELO DE PLANILHA DE CUSTOS E FORMAÇÃO DE PREÇOS</t>
  </si>
  <si>
    <t>Discriminação dos Serviços (Dados Referentes à Contratação)</t>
  </si>
  <si>
    <t>Data de apresentação da proposta (dia/mês/ano):</t>
  </si>
  <si>
    <t>Município/UF:</t>
  </si>
  <si>
    <t>Número de meses de execução contratual:</t>
  </si>
  <si>
    <t>1. MÓDULOS</t>
  </si>
  <si>
    <t>Mão de obra</t>
  </si>
  <si>
    <t>Mão de obra vinculada à execução contratual</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</si>
  <si>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</si>
  <si>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</si>
  <si>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12 meses.</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</si>
  <si>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</si>
  <si>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</si>
  <si>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</si>
  <si>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</si>
  <si>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</si>
  <si>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</si>
  <si>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</si>
  <si>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</si>
  <si>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</si>
  <si>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</si>
  <si>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r>
      <rPr>
        <b/>
        <sz val="10"/>
        <rFont val="Arial"/>
        <family val="2"/>
      </rPr>
      <t>Nota</t>
    </r>
    <r>
      <rPr>
        <sz val="10"/>
        <rFont val="Arial"/>
        <family val="2"/>
      </rPr>
      <t>: Valores mensais por empregado.</t>
    </r>
  </si>
  <si>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</si>
  <si>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</si>
  <si>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</si>
  <si>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</si>
  <si>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</si>
  <si>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</si>
  <si>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VALOR TOTAL POR EMPREGADO</t>
  </si>
  <si>
    <t>Fator K:</t>
  </si>
  <si>
    <t>Valor Total por Empregado / Salário Base</t>
  </si>
  <si>
    <t>Valor Proposto por Empregado (B)</t>
  </si>
  <si>
    <t>Valor Total do Serviço (F)=(DxE)</t>
  </si>
  <si>
    <t>Qtde. Postos (E)</t>
  </si>
  <si>
    <t>Valor Proposto por Posto (D)=(BxC)</t>
  </si>
  <si>
    <t>Qtde. de Empregados por Posto (C)</t>
  </si>
  <si>
    <t>I</t>
  </si>
  <si>
    <t>Valor Mensal dos Serviços</t>
  </si>
  <si>
    <t>3. QUADRO-RESUMO DO VALOR MENSAL DOS SERVIÇOS</t>
  </si>
  <si>
    <t>4. QUADRO DEMONSTRATIVO DO VALOR GLOBAL DA PROPOSTA</t>
  </si>
  <si>
    <t>DESCRIÇÃO</t>
  </si>
  <si>
    <t>Valor global da proposta (Valor mensal do serviço multiplicado pelo número de meses do contrato)</t>
  </si>
  <si>
    <r>
      <rPr>
        <b/>
        <sz val="10"/>
        <rFont val="Arial"/>
        <family val="2"/>
      </rPr>
      <t>Nota</t>
    </r>
    <r>
      <rPr>
        <sz val="10"/>
        <rFont val="Arial"/>
        <family val="2"/>
      </rPr>
      <t>: Informar o valor da unidade de medida por tipo de serviço.</t>
    </r>
  </si>
  <si>
    <t>PERCENTUAIS POR TIPO DE DESLIGAMENTO</t>
  </si>
  <si>
    <t>Tipos</t>
  </si>
  <si>
    <t>Percentual</t>
  </si>
  <si>
    <t>Demissão SEM justa Causa</t>
  </si>
  <si>
    <t>Desligamentos OUTROS TIPOS</t>
  </si>
  <si>
    <t>Demissão COM justa Causa</t>
  </si>
  <si>
    <t xml:space="preserve">Demissão SEM justa Causa - AP 
INDENIZADO </t>
  </si>
  <si>
    <t>Demissão SEM justa Causa - AP 
TRABALHADO</t>
  </si>
  <si>
    <t>Base de Cálculo</t>
  </si>
  <si>
    <t>Módulo 1</t>
  </si>
  <si>
    <t>GPS</t>
  </si>
  <si>
    <t>Submódulo 2.1</t>
  </si>
  <si>
    <t>Total</t>
  </si>
  <si>
    <t>Valor GPS</t>
  </si>
  <si>
    <t>FGTS</t>
  </si>
  <si>
    <t>Valor FGTS</t>
  </si>
  <si>
    <t>AP INDENIZADO</t>
  </si>
  <si>
    <t>Módulo 2</t>
  </si>
  <si>
    <t>GPS (-)</t>
  </si>
  <si>
    <t>Nº Meses emprego</t>
  </si>
  <si>
    <t>Percentual FGTS</t>
  </si>
  <si>
    <t>Multa FGTS</t>
  </si>
  <si>
    <t>Pencentual CAGED</t>
  </si>
  <si>
    <t>AP TRABALHADO</t>
  </si>
  <si>
    <r>
      <t xml:space="preserve">VALOR </t>
    </r>
    <r>
      <rPr>
        <b/>
        <sz val="10"/>
        <color rgb="FF0000FF"/>
        <rFont val="Arial"/>
        <family val="2"/>
      </rPr>
      <t>AP INDENIZADO</t>
    </r>
  </si>
  <si>
    <r>
      <t xml:space="preserve">VALOR MULTA FGTS E CONTRIBUIÇÃO SOCIAL NO </t>
    </r>
    <r>
      <rPr>
        <b/>
        <sz val="10"/>
        <color rgb="FF0000FF"/>
        <rFont val="Arial"/>
        <family val="2"/>
      </rPr>
      <t>AP INDENIZADO</t>
    </r>
  </si>
  <si>
    <r>
      <t xml:space="preserve">VALOR </t>
    </r>
    <r>
      <rPr>
        <b/>
        <sz val="10"/>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</si>
  <si>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</si>
  <si>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</si>
  <si>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t>CUSTO DE REPOSIÇÃO DO PROFISSIONAL AUSENTE - CRPA</t>
  </si>
  <si>
    <t>valor que será pago toda vez que um empregado estiver ausente e será necessária sua reposição.</t>
  </si>
  <si>
    <t>Módulo 1:</t>
  </si>
  <si>
    <t>Módulo 2:</t>
  </si>
  <si>
    <t>Módulo 3:</t>
  </si>
  <si>
    <t xml:space="preserve">Total </t>
  </si>
  <si>
    <t>Custo diário:</t>
  </si>
  <si>
    <t>Estimativa de dias da necessidade anual de reposição (Férias)</t>
  </si>
  <si>
    <t>Estimativa de dias da necessidade anual de reposição (Ausências legais)</t>
  </si>
  <si>
    <t>Estimativa de dias da necessidade anual de reposição (Paternidade)</t>
  </si>
  <si>
    <t>Estimativa de dias da necessidade anual de reposição (Maternidade)</t>
  </si>
  <si>
    <t>Estimativa de dias da necessidade anual de reposição (Acidente Trabalho)</t>
  </si>
  <si>
    <t>Custo mensal de reposição (Ausências legais)</t>
  </si>
  <si>
    <t>Custo mensal de reposição (Férias)</t>
  </si>
  <si>
    <t>Custo mensal de reposição (Paternidade)</t>
  </si>
  <si>
    <t>Custo mensal de reposição (Acidente Trabalho)</t>
  </si>
  <si>
    <t>Custo mensal de reposição (Maternidade)</t>
  </si>
  <si>
    <t>TT dias Rep</t>
  </si>
  <si>
    <t>Acórdão TCU Plenário n. 1186/2017</t>
  </si>
  <si>
    <r>
      <rPr>
        <b/>
        <sz val="10"/>
        <rFont val="Arial"/>
        <family val="2"/>
      </rPr>
      <t>Nota 1</t>
    </r>
    <r>
      <rPr>
        <sz val="10"/>
        <rFont val="Arial"/>
        <family val="2"/>
      </rPr>
      <t>: Os  percentuais  dos  encargos  previdenciários,  do FGTS e  demais  contribuições  são aqueles</t>
    </r>
  </si>
  <si>
    <t>DAM Confecções Indústria e Comércio Ltda. – CNPJ: 35.711.241/0001-23</t>
  </si>
  <si>
    <t>Contato</t>
  </si>
  <si>
    <t>damnatal@damroupas.com.br</t>
  </si>
  <si>
    <t>Fone</t>
  </si>
  <si>
    <t>Casa das Fardas</t>
  </si>
  <si>
    <t>contato@uniformescasadasfardas.com.br</t>
  </si>
  <si>
    <t>(71) 3019 1959 / 99691-5636</t>
  </si>
  <si>
    <t>AB Uniformes</t>
  </si>
  <si>
    <t>adumas@abuniformes.com.br</t>
  </si>
  <si>
    <t>(11) 2348-6759</t>
  </si>
  <si>
    <t>Fabrica de Uniformes</t>
  </si>
  <si>
    <t>contato@fabricadeuniformes.com.br</t>
  </si>
  <si>
    <t xml:space="preserve">(11) 5615-1415 </t>
  </si>
  <si>
    <t>Item</t>
  </si>
  <si>
    <t>Unid.</t>
  </si>
  <si>
    <t>Quant.</t>
  </si>
  <si>
    <t>Órgãos/Licitações/Contratos/Fornecedores/Sites consultados</t>
  </si>
  <si>
    <t>Custo estimado</t>
  </si>
  <si>
    <t>Custo médio Unit.</t>
  </si>
  <si>
    <t>Custo médio Total</t>
  </si>
  <si>
    <t>Valor Unit</t>
  </si>
  <si>
    <t>Pç</t>
  </si>
  <si>
    <t>Par</t>
  </si>
  <si>
    <t>CUSTO MÉDIO ESTIMADO MENSAL COM UNIFORME E SEUS COMPLEMENTOS</t>
  </si>
  <si>
    <t>Observação, Assinatura e Carimbo</t>
  </si>
  <si>
    <t>Salário Base</t>
  </si>
  <si>
    <t>Assistência Médica</t>
  </si>
  <si>
    <t>Assistência Familiar (Auxílio Doença, Morte, Funeral)</t>
  </si>
  <si>
    <t>AUXÍLIO CRECHE</t>
  </si>
  <si>
    <t>Benefício</t>
  </si>
  <si>
    <t>Incidência</t>
  </si>
  <si>
    <t>Nº Vales por Dia</t>
  </si>
  <si>
    <t>Dias Efetivamente Trabalhados</t>
  </si>
  <si>
    <t>Percentual Desconto (22 dias=6% | 15 dias=3%)</t>
  </si>
  <si>
    <t>Custo Efetivo do Vale Transporte</t>
  </si>
  <si>
    <t>Valor Unitário da Passagem</t>
  </si>
  <si>
    <t>Valor do Vale Alimentação</t>
  </si>
  <si>
    <t>-Custo do Transporte</t>
  </si>
  <si>
    <t>-Desconto Funcionário</t>
  </si>
  <si>
    <t>-Custo do Vale Alimentação</t>
  </si>
  <si>
    <t>Auxílio-Refeição/Alimentação</t>
  </si>
  <si>
    <t>Vale Transporte</t>
  </si>
  <si>
    <t>Valor da Assistência Médica</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</si>
  <si>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</si>
  <si>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Valor da Assistência Familiar</t>
  </si>
  <si>
    <t>Custo Efetivo da Assistência Médica</t>
  </si>
  <si>
    <t>Custo Efetivo da Assistência Familiar</t>
  </si>
  <si>
    <t>Seguro de Vida</t>
  </si>
  <si>
    <t>Custo Efetivo do Auxílio-Refeição/Alimentação</t>
  </si>
  <si>
    <t>Percentual total</t>
  </si>
  <si>
    <t>Percentual/Valor Desconto PAT/Cota-Parte Funcionário</t>
  </si>
  <si>
    <t>Percentual/Valor Desconto/Cota-Parte Funcionário</t>
  </si>
  <si>
    <t xml:space="preserve">---&gt; </t>
  </si>
  <si>
    <t xml:space="preserve"> Ap Indenizado</t>
  </si>
  <si>
    <t xml:space="preserve"> Ap Trabalhado</t>
  </si>
  <si>
    <r>
      <t xml:space="preserve">MULTA FGTS E CONTRIBUIÇÃO SOCIAL SOBRE O </t>
    </r>
    <r>
      <rPr>
        <b/>
        <sz val="10"/>
        <color rgb="FF0000FF"/>
        <rFont val="Arial"/>
        <family val="2"/>
      </rPr>
      <t>AP INDENIZADO</t>
    </r>
  </si>
  <si>
    <r>
      <t xml:space="preserve">VALOR MULTA FGTS E CONTRIBUIÇÃO SOCIAL NO </t>
    </r>
    <r>
      <rPr>
        <b/>
        <sz val="9"/>
        <color rgb="FF0000FF"/>
        <rFont val="Arial"/>
        <family val="2"/>
      </rPr>
      <t>AP INDENIZADO</t>
    </r>
  </si>
  <si>
    <t>OU</t>
  </si>
  <si>
    <r>
      <t xml:space="preserve">VALOR MULTA FGTS E CONTRIBUIÇÃO SOCIAL NO </t>
    </r>
    <r>
      <rPr>
        <b/>
        <sz val="9"/>
        <color rgb="FF00B050"/>
        <rFont val="Arial"/>
        <family val="2"/>
      </rPr>
      <t>AP TRABALHADO</t>
    </r>
  </si>
  <si>
    <t>Resumo Módulo 3 - Provisão para Rescisão</t>
  </si>
  <si>
    <t>Rubricas</t>
  </si>
  <si>
    <t>Referência</t>
  </si>
  <si>
    <t>Demissão por justa causa</t>
  </si>
  <si>
    <t>Submódulo 2.1 (-)</t>
  </si>
  <si>
    <t>VALOR DEMISSÃO POR JUSTA CAUSA</t>
  </si>
  <si>
    <t>Acórdãos</t>
  </si>
  <si>
    <t>TCU</t>
  </si>
  <si>
    <t>CNJ</t>
  </si>
  <si>
    <r>
      <t xml:space="preserve">VALOR </t>
    </r>
    <r>
      <rPr>
        <b/>
        <sz val="9"/>
        <color rgb="FF00B050"/>
        <rFont val="Arial"/>
        <family val="2"/>
      </rPr>
      <t>AP TRABALHADO</t>
    </r>
  </si>
  <si>
    <r>
      <t xml:space="preserve">VALOR </t>
    </r>
    <r>
      <rPr>
        <b/>
        <sz val="9"/>
        <color rgb="FF0000FF"/>
        <rFont val="Arial"/>
        <family val="2"/>
      </rPr>
      <t>AP INDENIZADO</t>
    </r>
  </si>
  <si>
    <t>Dias Mês</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</si>
  <si>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</si>
  <si>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Custo Total Mês Reposição Profissional Ausente</t>
  </si>
  <si>
    <t>CUSTO Intrajornada</t>
  </si>
  <si>
    <t>Divisor de Hora</t>
  </si>
  <si>
    <t>Previsto na CCT</t>
  </si>
  <si>
    <t>Valor da hora</t>
  </si>
  <si>
    <t>Quantidade de horas/mês a repor (12x36h)</t>
  </si>
  <si>
    <t>Custo Efetivo da Intrajornada</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</si>
  <si>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</si>
  <si>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</si>
  <si>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r>
      <t>PIS</t>
    </r>
    <r>
      <rPr>
        <sz val="10"/>
        <color rgb="FFFF0000"/>
        <rFont val="Arial"/>
        <family val="2"/>
      </rPr>
      <t xml:space="preserve"> </t>
    </r>
    <r>
      <rPr>
        <i/>
        <sz val="9"/>
        <color rgb="FFFF0000"/>
        <rFont val="Arial"/>
        <family val="2"/>
      </rPr>
      <t>(somatório dos módulos 1,2,3,4,5 + CI + Lucro) / (1-%tributos)*alíquota%</t>
    </r>
  </si>
  <si>
    <r>
      <t xml:space="preserve">COFINS </t>
    </r>
    <r>
      <rPr>
        <i/>
        <sz val="9"/>
        <color rgb="FFFF0000"/>
        <rFont val="Arial"/>
        <family val="2"/>
      </rPr>
      <t>(somatório dos módulos 1,2,3,4,5 + CI + Lucro) / (1-%tributos)*alíquota%</t>
    </r>
  </si>
  <si>
    <r>
      <t xml:space="preserve">ISS </t>
    </r>
    <r>
      <rPr>
        <i/>
        <sz val="9"/>
        <color rgb="FFFF0000"/>
        <rFont val="Arial"/>
        <family val="2"/>
      </rPr>
      <t>(somatório dos módulos 1,2,3,4,5 + CI + Lucro) / (1-%tributos)*alíquota%</t>
    </r>
  </si>
  <si>
    <t>(Total dos Módulos 1, 2, 3, 4 e 5+ Custos indiretos + lucro)= Po = .......</t>
  </si>
  <si>
    <t>Po / (1 - To) = P1 = ...............................................................................</t>
  </si>
  <si>
    <t>Tributos % = To = .................................................................................</t>
  </si>
  <si>
    <t>CONSELHO NACIONAL DE SEGUROS PRIVADOS</t>
  </si>
  <si>
    <t>RESOLUÇÃO CNSP Nº 05/84</t>
  </si>
  <si>
    <t>Valor do Premio Morte 26xRem</t>
  </si>
  <si>
    <t>Valor do Premio Invalidez 52xRem</t>
  </si>
  <si>
    <t>Alíquota do Seguro (Incidência)</t>
  </si>
  <si>
    <t>&lt;----</t>
  </si>
  <si>
    <t>Crachá</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</si>
  <si>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</si>
  <si>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Custo efetivo mensal dos materias de consumo</t>
  </si>
  <si>
    <t>Especificação dos Equipamentos, Ferramentas e Acessórios</t>
  </si>
  <si>
    <t>Custo total anual dos equipamentos, ferramentas e acessórios</t>
  </si>
  <si>
    <r>
      <t xml:space="preserve">Custo efetivo mensal dos equipamentos, ferramentas e acessórios </t>
    </r>
    <r>
      <rPr>
        <b/>
        <i/>
        <sz val="10"/>
        <rFont val="Arial"/>
        <family val="2"/>
      </rPr>
      <t>(custo anual x taxa de depreciação) / 12</t>
    </r>
  </si>
  <si>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</si>
  <si>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Custo Mensal</t>
  </si>
  <si>
    <t>Custo Efetivo Mensal</t>
  </si>
  <si>
    <t>Art. 15 da lei nº 7.102/83. Será assegurado ao vigilante: inciso IV. Seguro de vida em grupo, feito pela empresa empregadora.</t>
  </si>
  <si>
    <t>Fundamentação Legal – Art. 19,inciso IV da Lei nº 7.102/83.</t>
  </si>
  <si>
    <t>Resolução CNSP nº 05/84</t>
  </si>
  <si>
    <t>1.1 – As importâncias seguradas, por vigilantes e por cobertura,</t>
  </si>
  <si>
    <t>corresponderão em cada mês a no mínimo:</t>
  </si>
  <si>
    <t>a) 26 (vinte e seis) vezes a remuneração mensal do vigilante, verificada no mês anterior,</t>
  </si>
  <si>
    <t>para a cobertura de morte por qualquer causa;</t>
  </si>
  <si>
    <t>b) a 2 (duas) vezes o limite fixado na alínea “a”, para a cobertura de invalidez permanente,</t>
  </si>
  <si>
    <t>parcial ou total por acidente.</t>
  </si>
  <si>
    <t>Quando o Acordo Coletivo for silente com relação ao valor do seguro, será obtido o</t>
  </si>
  <si>
    <t>valor por meio da soma das indenizações previstas no Acordo Coletivo e multiplicado pela</t>
  </si>
  <si>
    <t>alíquota (0,0078%). Essa alíquota representa uma média de acordo com os estudos da FIA .</t>
  </si>
  <si>
    <t>Obs.: foi utilizada uma alíquota para o auxílio-funeral de 0,00955% com base em uma</t>
  </si>
  <si>
    <t>Resolução CNPS nº 05/84</t>
  </si>
  <si>
    <t>1.1 – As importâncias seguradas, por vigilantes e por cobertura, corresponderão em</t>
  </si>
  <si>
    <t>cada mês a no mínimo:</t>
  </si>
  <si>
    <t>a) 26 (vinte e seis) vezes a remuneração mensal do vigilante, verificada no</t>
  </si>
  <si>
    <t>mês anterior, para a cobertura de morte por qualquer causa;</t>
  </si>
  <si>
    <t>parcial ou total, por acidente.</t>
  </si>
  <si>
    <t>Posto de Serviço 44h Semanais</t>
  </si>
  <si>
    <t>Incidência: probabilidade de ocorrência da ausência, com base nos dados estatísticos apurados, obtidos da Caderno Técnico de Limpeza 2018 RO</t>
  </si>
  <si>
    <t>Meses de pagamento</t>
  </si>
  <si>
    <t>Meses de pagamento: tendo em vista que a empregada fica afastada nos 4 (quatro) primeiros meses do nascimento da criança, entende-se necessário computar tão somente os 2 (dois) meses restantes.</t>
  </si>
  <si>
    <t>Custo Anual</t>
  </si>
  <si>
    <t>Nº Empregados cobertos</t>
  </si>
  <si>
    <t>Quando o Acordo Coletivo for silente em relação ao valor do seguro, será obtido o valor por meio da soma das indenizações previstas no Acordo coletivo e multiplicado pela alíquota (0,0333%). Essa alíquota foi retirada dos Acordos coletivos de 2011 que tiveram o valor do seguro explicitado (Exceto vigilância - ver instruções ao lado e abaixo).</t>
  </si>
  <si>
    <t>VALOR TOTAL PROVISÃO PARA RESCISÃO (MÓD. 3)</t>
  </si>
  <si>
    <t>(84) 3207 3803 / 3207-6996 (81) 3301-2000</t>
  </si>
  <si>
    <t>sac@dickiesbrasil.com.br</t>
  </si>
  <si>
    <t>Dickies</t>
  </si>
  <si>
    <t>Servente de Limpeza</t>
  </si>
  <si>
    <t>1/12 (um doze avos) dos valores referentes a gratificação natalina, férias e adicional de férias.</t>
  </si>
  <si>
    <r>
      <rPr>
        <b/>
        <sz val="10"/>
        <rFont val="Arial"/>
        <family val="2"/>
      </rPr>
      <t>Nota 3</t>
    </r>
    <r>
      <rPr>
        <sz val="10"/>
        <rFont val="Arial"/>
        <family val="2"/>
      </rPr>
      <t>: Levando em consideração a vigência contratual prevista no art. 57 da Lei nº 8.666, de 23 de junho de 1993,</t>
    </r>
  </si>
  <si>
    <t>a rubrica férias tem como objetivo principal suprir a necessidade do pagamento das férias remuneradas ao final do</t>
  </si>
  <si>
    <t>contrato de 12 meses. Esta rubrica, quando da prorrogação contratual, torna-se custo não renovável.</t>
  </si>
  <si>
    <r>
      <rPr>
        <b/>
        <sz val="10"/>
        <rFont val="Arial"/>
        <family val="2"/>
      </rPr>
      <t>Nota 3</t>
    </r>
    <r>
      <rPr>
        <sz val="10"/>
        <rFont val="Arial"/>
        <family val="2"/>
      </rPr>
      <t>: Esses percentuais incidem sobre o Módulo 1 e o Submódulo 2.1</t>
    </r>
  </si>
  <si>
    <t>Incidência de GPS, FGTS e outras contribuições sobre o Aviso Prévio Trabalhado</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</si>
  <si>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</si>
  <si>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</si>
  <si>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Submódulo 4.1 - Substituto nas Ausências Legais</t>
  </si>
  <si>
    <t>Substituto na cobertura de Outras ausências (especificar)</t>
  </si>
  <si>
    <t>Submódulo 4.2 - Substituto na Intrajornada</t>
  </si>
  <si>
    <t>Substituto nas Ausências Legais</t>
  </si>
  <si>
    <t>Substituto na Intrajornada</t>
  </si>
  <si>
    <t>PREÇO MENSAL UNITÁRIO POR M² (metro quadrado)</t>
  </si>
  <si>
    <t>MÃO DE OBRA</t>
  </si>
  <si>
    <t>(1)
PRODUTIVIDADE
(1/m²)</t>
  </si>
  <si>
    <t>(2)
PREÇO HOMEM-MÊS
(R$)</t>
  </si>
  <si>
    <t>(1x2)
SUBTOTAL
(R$/m²)</t>
  </si>
  <si>
    <t>Servente</t>
  </si>
  <si>
    <t>__1__
800*</t>
  </si>
  <si>
    <t>__1__
1800*</t>
  </si>
  <si>
    <t>(2)
FREQÜÊNCIA
NO MÊS
(HORAS)</t>
  </si>
  <si>
    <t>(3)
JORNADA
DE
TRABALHO
NO MÊS
(HORAS)</t>
  </si>
  <si>
    <t>(5)
PREÇO
HOMEMMÊS
(R$)</t>
  </si>
  <si>
    <t>(4x5)
SUBTOTAL
(R$/m²)</t>
  </si>
  <si>
    <t>__1__
300*</t>
  </si>
  <si>
    <t>16***</t>
  </si>
  <si>
    <t>__1__
188,76</t>
  </si>
  <si>
    <t>FACHADA ENVIDRAÇADA - FACE EXTERNA</t>
  </si>
  <si>
    <t>(2)
FREQÜÊNCIA
NO SEMESTRE
(HORAS)</t>
  </si>
  <si>
    <t>(3)
JORNADA
DE
TRABALHO
NO SEMESTRE
(HORAS)</t>
  </si>
  <si>
    <t>__1__
130*</t>
  </si>
  <si>
    <t>8***</t>
  </si>
  <si>
    <t>___1___
1.132,6</t>
  </si>
  <si>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</si>
  <si>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</si>
  <si>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</si>
  <si>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r>
      <rPr>
        <b/>
        <sz val="10"/>
        <rFont val="Arial"/>
        <family val="2"/>
      </rPr>
      <t>*</t>
    </r>
    <r>
      <rPr>
        <sz val="10"/>
        <rFont val="Arial"/>
        <family val="2"/>
      </rPr>
      <t xml:space="preserve"> produtividade de referência do trabalhador prevista no subitem 3.1, IN SEGES/MP nº 5, de 2017.</t>
    </r>
  </si>
  <si>
    <r>
      <rPr>
        <b/>
        <sz val="10"/>
        <rFont val="Arial"/>
        <family val="2"/>
      </rPr>
      <t>*</t>
    </r>
    <r>
      <rPr>
        <sz val="10"/>
        <rFont val="Arial"/>
        <family val="2"/>
      </rPr>
      <t xml:space="preserve"> produtividade de referência do trabalhador prevista no subitem 3.2, IN SEGES/MP nº 5, de 2017.</t>
    </r>
  </si>
  <si>
    <r>
      <rPr>
        <b/>
        <sz val="10"/>
        <rFont val="Arial"/>
        <family val="2"/>
      </rPr>
      <t>*</t>
    </r>
    <r>
      <rPr>
        <sz val="10"/>
        <rFont val="Arial"/>
        <family val="2"/>
      </rPr>
      <t xml:space="preserve"> produtividade de referência do trabalhador prevista no subitem 3.3, IN SEGES/MP nº 5, de 2017.</t>
    </r>
  </si>
  <si>
    <r>
      <rPr>
        <b/>
        <sz val="10"/>
        <rFont val="Arial"/>
        <family val="2"/>
      </rPr>
      <t>*</t>
    </r>
    <r>
      <rPr>
        <sz val="10"/>
        <rFont val="Arial"/>
        <family val="2"/>
      </rPr>
      <t xml:space="preserve"> produtividade de referência do trabalhador prevista no subitem 3.4, IN SEGES/MP nº 5, de 2017.</t>
    </r>
  </si>
  <si>
    <t>TIPO DE ÁREA</t>
  </si>
  <si>
    <t>PREÇO MENSAL
UNITÁRIO
(R$/ m²)</t>
  </si>
  <si>
    <t>SUBTOTAL
(R$)</t>
  </si>
  <si>
    <t>I - Área Interna</t>
  </si>
  <si>
    <t>II - Área Externa</t>
  </si>
  <si>
    <t xml:space="preserve">III - Esquadria Externa
</t>
  </si>
  <si>
    <t>IV - Fachada Envidraçada</t>
  </si>
  <si>
    <t>V - Área Médico-Hospitalar</t>
  </si>
  <si>
    <t xml:space="preserve">Outras (especificar)
</t>
  </si>
  <si>
    <t>VALOR MENSAL DOS SERVIÇOS</t>
  </si>
  <si>
    <t>ÁREA
(m²)</t>
  </si>
  <si>
    <t xml:space="preserve">TOTAL </t>
  </si>
  <si>
    <t>6. COMPLEMENTO DOS SERVIÇOS DE LIMPEZA E CONSERVAÇÃO</t>
  </si>
  <si>
    <t>(4)
(1x2x3)
Ki***</t>
  </si>
  <si>
    <t>(4)
(1x2x3)
Ke***</t>
  </si>
  <si>
    <t>5143-20</t>
  </si>
  <si>
    <t>Limpeza, Asseio e Conservação</t>
  </si>
  <si>
    <t>média utilizada em estudos da Fundação Instituto de Administração (FIA ).</t>
  </si>
  <si>
    <t>Parecer nº 15/2014/CPLC/DEPCONSU/PGF/AGU, da Câmara Permanente de Licitações e Contratos da Procuradoria Geral Federal.</t>
  </si>
  <si>
    <t xml:space="preserve">Parecer nº 12/2016/CPLC/DEPCONSU/PGF/AGU </t>
  </si>
  <si>
    <t>Acórdão TCU nº 1.033/2015-Plenário</t>
  </si>
  <si>
    <t>Sobre planos de saude nas planilhas</t>
  </si>
  <si>
    <t>batas curtas unissex, 100% algodão, preferencialmente na cor cinza, com gola, botões, manga curta, três bolsos e logomarca da empresa;</t>
  </si>
  <si>
    <t>calças compridas, tipo pijama, unissex, 100% algodão, preferencialmente na cor cinza, com cós elástico e três bolsos;</t>
  </si>
  <si>
    <t>calçado de couro, tipo bota cano curto, preferencialmente na cor preta;</t>
  </si>
  <si>
    <t>meias cano curto, preferencialmente na cor preta, 100% algodão, adequadas à prestação dos serviços.</t>
  </si>
  <si>
    <t>Fardamento e seus complementos</t>
  </si>
  <si>
    <t>Custo anual do uniforme, por empregado.</t>
  </si>
  <si>
    <r>
      <t xml:space="preserve">Custo Efetivo mensal do uniforme e seus complementos por empregado </t>
    </r>
    <r>
      <rPr>
        <b/>
        <i/>
        <sz val="10"/>
        <rFont val="Arial"/>
        <family val="2"/>
      </rPr>
      <t>(custo anual / 12 meses )</t>
    </r>
  </si>
  <si>
    <t>Hebert Uniformes</t>
  </si>
  <si>
    <t>contato@hebertuniformes.com.br</t>
  </si>
  <si>
    <t xml:space="preserve">(71) 3334-1700 </t>
  </si>
  <si>
    <t>ÁGUA SANITÁRIA, uso doméstico, a base de hipoclorito de sódio. Embalagem plástica de 01 litro, com dados de identificação do produto, marca do fabricante, data de fabricação, prazo de validade e registro no Ministério da Saúde</t>
  </si>
  <si>
    <t>ALCOOL etílico líquido, 1 L, 46 ° INPM, para limpeza geral</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</si>
  <si>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</si>
  <si>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</si>
  <si>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</si>
  <si>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</si>
  <si>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</si>
  <si>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</si>
  <si>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</si>
  <si>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</si>
  <si>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FLANELA 40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</si>
  <si>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</si>
  <si>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</si>
  <si>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</si>
  <si>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</si>
  <si>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</si>
  <si>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</si>
  <si>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</si>
  <si>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</si>
  <si>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</si>
  <si>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20 litros, pacote com 20</t>
  </si>
  <si>
    <t>SACO de lixo preto, 40 litros, pacote com 20</t>
  </si>
  <si>
    <t>TOALHA DE PAPEL INTERFOLHADA branco (alvura aproximada de 100%) interfolhado, largura de 23 x 23. (pacote com 250 folhas), com duas dobras, em papel 100% fibras celulósicas virgens, de alta absorção, macias, absorventes e econômicas,  embalagem contendo marca do fabricante, cor e lote do produto, maços embalados individualmente</t>
  </si>
  <si>
    <t>Litro</t>
  </si>
  <si>
    <t>Unidade</t>
  </si>
  <si>
    <t>Pacote</t>
  </si>
  <si>
    <t>Caixa</t>
  </si>
  <si>
    <t>Empreg Serviços Gerais EIRELI - EPP</t>
  </si>
  <si>
    <t>Eficaz Terceirização de serviços</t>
  </si>
  <si>
    <t>Quant. Empregados</t>
  </si>
  <si>
    <t>Papelex</t>
  </si>
  <si>
    <t>www.papelex.com.br/limpeza.html</t>
  </si>
  <si>
    <t>NetSuprimentos</t>
  </si>
  <si>
    <t>www.netsuprimentos.com.br</t>
  </si>
  <si>
    <t>Cepel</t>
  </si>
  <si>
    <t>www.cepel.com.br</t>
  </si>
  <si>
    <t>SGA-AL</t>
  </si>
  <si>
    <t>(82) 3326-6180</t>
  </si>
  <si>
    <t>Kalunga (itens 20a23) Gimba (demais itens)</t>
  </si>
  <si>
    <t>www.kalunga.com.br / www.gimba.com.br</t>
  </si>
  <si>
    <t>Descrição dos Materiais de Consumo
(Quantidade Mensal)</t>
  </si>
  <si>
    <t>Custo mensal dos materiais de consumo</t>
  </si>
  <si>
    <t>Somatório dos Módulos 1 a 4 + Custo dos Uniformes</t>
  </si>
  <si>
    <r>
      <t xml:space="preserve">Custo efetivo mensal dos materias de consumo dividido pelo nº previsto de serventes </t>
    </r>
    <r>
      <rPr>
        <b/>
        <i/>
        <sz val="10"/>
        <rFont val="Arial"/>
        <family val="2"/>
      </rPr>
      <t>(custo mensal / Nr serventes)</t>
    </r>
  </si>
  <si>
    <t>Descrição dos Utensílios de consumo
 (Quantidade 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</si>
  <si>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</si>
  <si>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</si>
  <si>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</si>
  <si>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</si>
  <si>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</si>
  <si>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</si>
  <si>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</si>
  <si>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</si>
  <si>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Custo total anual dos utensílios de consumo</t>
  </si>
  <si>
    <t xml:space="preserve">Custo efetivo mensal dos materiais e utensílios de consumo </t>
  </si>
  <si>
    <t>Valor</t>
  </si>
  <si>
    <t>Custo efetivo mensal dos utensílios de consumo</t>
  </si>
  <si>
    <t>Custo efetivo mensal dos materiais e utensílios de consumo</t>
  </si>
  <si>
    <t>RODO COM DUAS BORRACHAS COM CABO 40 cm</t>
  </si>
  <si>
    <t>VASSOURA DE NYLON COM CABO</t>
  </si>
  <si>
    <t>VASSOURA DE PÊLO 60cm COM CABO</t>
  </si>
  <si>
    <t>VASSOURA DE PIAÇAVA COM CABO</t>
  </si>
  <si>
    <t>VASSOURA PARA JARDIM/ALAMEDA/PASSEIO COM CABO</t>
  </si>
  <si>
    <r>
      <t xml:space="preserve">Custo efetivo mensal dos utensílios de consumo dividido pelo nº de meses previsto da contratação e de serventes </t>
    </r>
    <r>
      <rPr>
        <b/>
        <i/>
        <sz val="9"/>
        <rFont val="Arial"/>
        <family val="2"/>
      </rPr>
      <t>(custo anual / 12 / 1 serventes)</t>
    </r>
  </si>
  <si>
    <t xml:space="preserve">Lavadora de alta pressão </t>
  </si>
  <si>
    <t>Escada Aluminio 4x4</t>
  </si>
  <si>
    <t>Mangueira Jadim 30m</t>
  </si>
  <si>
    <t>www.dutramaquinas.com.br</t>
  </si>
  <si>
    <t>Dutra Máquinas</t>
  </si>
  <si>
    <t>www.ferramentaskennedy.com.br</t>
  </si>
  <si>
    <t>Ferramentas Kennedy</t>
  </si>
  <si>
    <t>Loja do Mecânico</t>
  </si>
  <si>
    <t>www.lojadomecanico.com.br</t>
  </si>
  <si>
    <t>Madeira Madeira</t>
  </si>
  <si>
    <t>www.madeiramadeira.com.br</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</si>
  <si>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</si>
  <si>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</si>
  <si>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</si>
  <si>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r>
      <t>Nos termos do ANEXO VI-B, item 9, da IN SEGES/MP nº 05, de 2017, "</t>
    </r>
    <r>
      <rPr>
        <i/>
        <sz val="10"/>
        <color rgb="FFFF0000"/>
        <rFont val="Arial"/>
        <family val="2"/>
      </rPr>
      <t>Nos casos em que a área física a ser contratada for menor que a estabelecida para a produtividade mínima de referência, esta poderá ser considerada para efeito da contratação</t>
    </r>
    <r>
      <rPr>
        <sz val="10"/>
        <rFont val="Arial"/>
        <family val="2"/>
      </rPr>
      <t>."</t>
    </r>
  </si>
  <si>
    <r>
      <rPr>
        <b/>
        <sz val="10"/>
        <rFont val="Arial"/>
        <family val="2"/>
      </rPr>
      <t>Nº do Processo</t>
    </r>
    <r>
      <rPr>
        <sz val="10"/>
        <rFont val="Arial"/>
        <family val="2"/>
      </rPr>
      <t>: ......................./...........-..............</t>
    </r>
  </si>
  <si>
    <r>
      <rPr>
        <b/>
        <sz val="10"/>
        <rFont val="Arial"/>
        <family val="2"/>
      </rPr>
      <t>Licitação Nº</t>
    </r>
    <r>
      <rPr>
        <sz val="10"/>
        <rFont val="Arial"/>
        <family val="2"/>
      </rPr>
      <t>: ....................... ............/...............</t>
    </r>
  </si>
  <si>
    <t>Data-base da categoria (dia/mês/ano)</t>
  </si>
  <si>
    <t>Submódulo 2.1 - 13º(décimo terceiro), Salário, Férias e Adicional de Férias</t>
  </si>
  <si>
    <t>de Trabalho e atentar-se ao disposto no art. 6º da Instrução Normativa SEGES/MP n° 5, de 2017.</t>
  </si>
  <si>
    <t>QUADRO-RESUMO DO MÓDULO 2 - ENCARGOS e BENEFÍCIOS ANUAIS, MENSAIS E DIÁRIOS</t>
  </si>
  <si>
    <t>13° (décimo terceiro) Salário, Férias e Adicional de Férias</t>
  </si>
  <si>
    <t>Substituto na cobertura de Intervalo para repouso ou alimentação</t>
  </si>
  <si>
    <t>Dia ........../........../......... às ........ : ...... horas</t>
  </si>
  <si>
    <t>......../......../..........</t>
  </si>
  <si>
    <t>Número e ano do Acordo, Convenção ou Dissídio Coletivo:</t>
  </si>
  <si>
    <t>........./......../.......</t>
  </si>
  <si>
    <t>............./.........</t>
  </si>
  <si>
    <t>........../.......-......</t>
  </si>
  <si>
    <r>
      <t xml:space="preserve">VALOR MENSAL DOS SERVIÇOS </t>
    </r>
    <r>
      <rPr>
        <b/>
        <sz val="9"/>
        <rFont val="Arial"/>
        <family val="2"/>
      </rPr>
      <t>(</t>
    </r>
    <r>
      <rPr>
        <i/>
        <sz val="9"/>
        <color rgb="FFFF0000"/>
        <rFont val="Arial"/>
        <family val="2"/>
      </rPr>
      <t>caso a área a ser limpa seja menor do que a produtividade de referência</t>
    </r>
    <r>
      <rPr>
        <b/>
        <sz val="9"/>
        <rFont val="Arial"/>
        <family val="2"/>
      </rPr>
      <t>)</t>
    </r>
  </si>
  <si>
    <t>GPS, FGTS e Outras contribuições</t>
  </si>
  <si>
    <t>Dados do Cadastro Geral de Empregados e Desempregados (CAGED) ...UF...</t>
  </si>
  <si>
    <t>Ver caderno Técnico da UF e preencher índices em AMARELO</t>
  </si>
  <si>
    <t>&lt;----- Simulação de outros cenários para caso concreto</t>
  </si>
  <si>
    <t>Caderno Técnico</t>
  </si>
  <si>
    <t xml:space="preserve">Caso </t>
  </si>
  <si>
    <t>Concreto</t>
  </si>
  <si>
    <t>Férias</t>
  </si>
  <si>
    <t>Ausência justificada</t>
  </si>
  <si>
    <t>Curso de reciclagem</t>
  </si>
  <si>
    <t>Acidente de trabalho</t>
  </si>
  <si>
    <t>Afastamento por doença</t>
  </si>
  <si>
    <t>Consulta médica filho</t>
  </si>
  <si>
    <t>Óbitos na família</t>
  </si>
  <si>
    <t>Casamento</t>
  </si>
  <si>
    <t>Doação de sangue</t>
  </si>
  <si>
    <t>Testemunho</t>
  </si>
  <si>
    <t>Paternidade</t>
  </si>
  <si>
    <t>Maternidade</t>
  </si>
  <si>
    <t>Consulta pré-natal</t>
  </si>
  <si>
    <t>Necessidade de dias de reposição</t>
  </si>
  <si>
    <t>Conforme caderno técnico elaborado pela SEGES/ME, o valor mensal dos insumos para SERVENTE equivale ao somatório dos (Módulo1 + Módulo2 + Módulo3 + Módulo4 + Custo Uniformes) x 12%.</t>
  </si>
  <si>
    <t>Observações DINLIC:</t>
  </si>
  <si>
    <t>1) As fórmulas utilizadas nesta planilha MODELO destinam-se exclusivamente para que a Administração apure o custo estimado da contratação, defina a modalidade de licitação, ou sua dispensa, e seja utilizada como parâmetro para julgamento das propostas.</t>
  </si>
  <si>
    <t>2) Em suas propostas as licitantes podem utilizar cálculos diferentes, de acordo com sua realidade e regime de tributação a que estiverem submetidas.</t>
  </si>
  <si>
    <t xml:space="preserve">3) Erros no preenchimento da planilha pela licitante não são suficientes para rejeitar a proposta. </t>
  </si>
  <si>
    <t xml:space="preserve">4) Para contratação dos serviços de vigilância armada, limpeza e conservação o Ministério da Economia disponibiliza no ComprasNet/Terceirização os cadernos técnicos para cada estado da Federação, que é um referencial para a administração apurar o custo estimado da contratação, e não vincula o particular. </t>
  </si>
  <si>
    <t>5) Não há a obrigatoriedade de que esta planilha de custo preenchida pela administração com suas fórmulas e cálculos acompanhe o Edital na forma de anexo, sendo suficente informar no TR e Edital os valores máximos aceitáveis e o estimado total da contratação.</t>
  </si>
  <si>
    <t>6)</t>
  </si>
  <si>
    <t xml:space="preserve">    As células e abas nesta COR requerem o preenchimento pela administração. As demais são calculadas automaticamente.</t>
  </si>
  <si>
    <t>7) Alguns valores ou incidências referentes a benefícios diários e mensais (Assist. Média, Seguro de Vida, Aux. Creche, etc.) podem ou não constar das CCT's, ou serem considerados de forma unificada em um só benefício. Nestes casos, devem ser realizadas as adequações necessárias nas fórmulas de cálculos constantes na Aba Mód2.3 ou serem digitados os valores diretamente nos campos correspondentes da planilha. Não sendo previsto o benefício na CCT, deixar o valor 0,00 nos campos destacados para preenchimento.</t>
  </si>
  <si>
    <t>8) Os componentes da planilha referentes a Uniforme, Materiais, Equipamentos e EPI's devem ser objeto de levantamento de suas especificações e quantidades, bem como de realização de pesquisa mercadológica, devendo ser utilizadas as abas correspondentes para apuração dos seus custos.</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</si>
  <si>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</si>
  <si>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t>Óculos de proteção</t>
  </si>
  <si>
    <t>Bota de borracha/PVC cano curto</t>
  </si>
  <si>
    <t>Respiradores anti-poeira</t>
  </si>
  <si>
    <t>Uniformes e EPI's</t>
  </si>
  <si>
    <t>Materiais e Utensílios de consumo</t>
  </si>
  <si>
    <t>Equipamentos, Ferramentas e Acessórios</t>
  </si>
  <si>
    <t>Fator K ou Fator Economicidade (resultado do preço do posto pela remuneração)</t>
  </si>
  <si>
    <t>Referência considerado exequível</t>
  </si>
  <si>
    <t>2,5 a 2,8</t>
  </si>
  <si>
    <t>sem material</t>
  </si>
  <si>
    <t>2,9 e 3,3</t>
  </si>
  <si>
    <t>com material</t>
  </si>
  <si>
    <t>contratações de TIC</t>
  </si>
  <si>
    <t>https://www.gov.br/governodigital/pt-br/contratacoes/nota-metodologica.pdf</t>
  </si>
  <si>
    <t>Nota Técnica nº 2/2018/CGAC/CISET/SG-PR (objeto copeiragem, o Fator considerado como média adequada foi 2,7)</t>
  </si>
  <si>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</si>
  <si>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SUBTOTAL SUBMÓDULO 2.1</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</si>
  <si>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</si>
  <si>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</si>
  <si>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</si>
  <si>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</si>
  <si>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</si>
  <si>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</si>
  <si>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r>
      <t xml:space="preserve">INCRA </t>
    </r>
    <r>
      <rPr>
        <sz val="10"/>
        <color rgb="FFFF0000"/>
        <rFont val="Arial"/>
        <family val="2"/>
      </rPr>
      <t>(Módulo1)*Alíquota</t>
    </r>
  </si>
  <si>
    <r>
      <t xml:space="preserve">FGTS </t>
    </r>
    <r>
      <rPr>
        <sz val="10"/>
        <color rgb="FFFF0000"/>
        <rFont val="Arial"/>
        <family val="2"/>
      </rPr>
      <t>(Módulo1)*Alíquota</t>
    </r>
  </si>
  <si>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</si>
  <si>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</si>
  <si>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Transporte </t>
    </r>
    <r>
      <rPr>
        <i/>
        <sz val="8"/>
        <color rgb="FFFF0000"/>
        <rFont val="Arial"/>
        <family val="2"/>
      </rPr>
      <t>(ver Decreto Municipal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</si>
  <si>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</si>
  <si>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</si>
  <si>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</si>
  <si>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 xml:space="preserve">Incidência do FGTS sobre Aviso Prévio Indenizado </t>
  </si>
  <si>
    <r>
      <t xml:space="preserve">Aviso Prévio Trabalhado </t>
    </r>
    <r>
      <rPr>
        <i/>
        <sz val="8"/>
        <color rgb="FFFF0000"/>
        <rFont val="Arial"/>
        <family val="2"/>
      </rPr>
      <t>(Acórdão TCU Plenário nº. 1186/2017)</t>
    </r>
  </si>
  <si>
    <r>
      <t xml:space="preserve">Aviso Prévio Indenizado </t>
    </r>
    <r>
      <rPr>
        <i/>
        <sz val="8"/>
        <color rgb="FFFF0000"/>
        <rFont val="Arial"/>
        <family val="2"/>
      </rPr>
      <t>[0,05x(1/12)]x100</t>
    </r>
  </si>
  <si>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</si>
  <si>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Multa do FGTS e contribuição social sobre o Aviso Prévio Trabalhado </t>
    </r>
    <r>
      <rPr>
        <i/>
        <sz val="8"/>
        <color rgb="FFFF0000"/>
        <rFont val="Arial"/>
        <family val="2"/>
      </rPr>
      <t>((item 14, Anexo XIII, IN 5/2017-Conta Vinculada, onde somatório da multa do API + APT = 4,00%)</t>
    </r>
  </si>
  <si>
    <t>Incidência do Submódulo 2.2 sobre as Ausências Legais</t>
  </si>
  <si>
    <t>SUBTOTAL SUBMÓDULO 4.1</t>
  </si>
  <si>
    <r>
      <t xml:space="preserve">Férias e Adicional de Férias </t>
    </r>
    <r>
      <rPr>
        <i/>
        <sz val="8"/>
        <color rgb="FFFF0000"/>
        <rFont val="Arial"/>
        <family val="2"/>
      </rPr>
      <t>(item 14, Anexo XIII, IN 5/2017-Conta Vinculada)</t>
    </r>
  </si>
  <si>
    <r>
      <t>13º (Décimo-terceiro) salário</t>
    </r>
    <r>
      <rPr>
        <sz val="10"/>
        <color indexed="10"/>
        <rFont val="Arial"/>
        <family val="2"/>
      </rPr>
      <t xml:space="preserve"> </t>
    </r>
    <r>
      <rPr>
        <i/>
        <sz val="8"/>
        <color rgb="FFFF0000"/>
        <rFont val="Arial"/>
        <family val="2"/>
      </rPr>
      <t>(1/12)</t>
    </r>
  </si>
  <si>
    <r>
      <t xml:space="preserve">Incidência do Submódulo 2.2 sobre 13º Salário, Férias e Adicional de Férias </t>
    </r>
    <r>
      <rPr>
        <i/>
        <sz val="8"/>
        <color rgb="FFFF0000"/>
        <rFont val="Arial"/>
        <family val="2"/>
      </rPr>
      <t>(item 14, Anexo XIII, IN 5/2017-Conta Vinculada. Caso SAT/RAT 1%=7,39%; 2%=7,60%; 3%=7,82%)</t>
    </r>
  </si>
  <si>
    <r>
      <t xml:space="preserve">Substituto na cobertura de Férias </t>
    </r>
    <r>
      <rPr>
        <i/>
        <sz val="8"/>
        <color rgb="FFFF0000"/>
        <rFont val="Arial"/>
        <family val="2"/>
      </rPr>
      <t>[(1/12) + (1/12) + (1/3/12)]/12</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</si>
  <si>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</si>
  <si>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</si>
  <si>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</si>
  <si>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</si>
  <si>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Orientações para o preenchimento da Planilha</t>
  </si>
  <si>
    <t xml:space="preserve">Premissas: </t>
  </si>
  <si>
    <t>-Independente dos percentuais cotados pela licitante em sua planilha de custo, quando da execução do contrato os valores retidos para conta vinculada serão aqueles indicados no item 14, Anexo XII, da IN 5/2017;</t>
  </si>
  <si>
    <t>Aviso Prévio Trabalhado (Acórdão TCU Plenário nº. 1186/2017), será reduzido para 10%, do índice cotado pelo licitante em sua planilha</t>
  </si>
  <si>
    <t>OBSERVAÇÃO: O componente de custo indicado na letra C, acima, pode ser calculado juntamente com o submódulo 2.2.</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</si>
  <si>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</si>
  <si>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</si>
  <si>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t>-As formulas utilizadas pela administração em sua planilha estimativa não vinculam os participantes da licitação;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</si>
  <si>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</si>
  <si>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-Com exceção do Módulo 4, os demais componentes da planilha se referem aos custos do empregado titular do posto contratado;</t>
  </si>
  <si>
    <t>-Itens da planilha que são considerados custos não renováveis, ou seja, quando da primeira prorrogação contratual serão reduzidos ou suprimidos do valor mensal contratado:</t>
  </si>
  <si>
    <r>
      <t xml:space="preserve">Férias e Adicional de Férias </t>
    </r>
    <r>
      <rPr>
        <i/>
        <sz val="8"/>
        <color rgb="FFFF0000"/>
        <rFont val="Arial"/>
        <family val="2"/>
      </rPr>
      <t>(a aplicação do percentual de 12,10% sobre a remuneração mensal decorre do item 14, Anexo XII, IN 5/2017-Conta Vinculada)</t>
    </r>
  </si>
  <si>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</si>
  <si>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</si>
  <si>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</si>
  <si>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</si>
  <si>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</si>
  <si>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</si>
  <si>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</si>
  <si>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</si>
  <si>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</si>
  <si>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</si>
  <si>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</si>
  <si>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</si>
  <si>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</si>
  <si>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</si>
  <si>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</si>
  <si>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</si>
  <si>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</si>
  <si>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</si>
  <si>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</si>
  <si>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</si>
  <si>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</si>
  <si>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</si>
  <si>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Férias </t>
    </r>
    <r>
      <rPr>
        <i/>
        <sz val="8"/>
        <color rgb="FFFF0000"/>
        <rFont val="Arial"/>
        <family val="2"/>
      </rPr>
      <t>[(1/12) + (1/12) + (1/3/12)]/12,</t>
    </r>
    <r>
      <rPr>
        <i/>
        <sz val="8"/>
        <rFont val="Arial"/>
        <family val="2"/>
      </rPr>
      <t xml:space="preserve"> ou seja</t>
    </r>
    <r>
      <rPr>
        <i/>
        <sz val="8"/>
        <color rgb="FFFF0000"/>
        <rFont val="Arial"/>
        <family val="2"/>
      </rPr>
      <t xml:space="preserve">, (8,33%(13º)+8,33%(Férias)+2,78%(1/3 férias)) / 12 meses = 1,62%, </t>
    </r>
    <r>
      <rPr>
        <i/>
        <sz val="8"/>
        <rFont val="Arial"/>
        <family val="2"/>
      </rPr>
      <t>porque o substituto só trabalha 1 mês por ano por posto</t>
    </r>
  </si>
  <si>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t>
    </r>
    <r>
      <rPr>
        <sz val="8"/>
        <rFont val="Arial"/>
        <family val="2"/>
      </rPr>
      <t>.</t>
    </r>
  </si>
  <si>
    <r>
      <t xml:space="preserve">Substituto na cobertura de Licença Paternidade </t>
    </r>
    <r>
      <rPr>
        <i/>
        <sz val="8"/>
        <color rgb="FFFF0000"/>
        <rFont val="Arial"/>
        <family val="2"/>
      </rPr>
      <t>(5/30/12)x0,015x100</t>
    </r>
    <r>
      <rPr>
        <sz val="10"/>
        <rFont val="Arial"/>
        <family val="2"/>
      </rPr>
      <t xml:space="preserve">, </t>
    </r>
    <r>
      <rPr>
        <sz val="8"/>
        <color rgb="FFFF0000"/>
        <rFont val="Arial"/>
        <family val="2"/>
      </rPr>
      <t>com base no STJ considerando uma estimativa de 1,5% dos empregados usufruindo 5 (cinco) dias de licença por ano</t>
    </r>
  </si>
  <si>
    <r>
      <t xml:space="preserve">Substituto na cobertura de Ausência por Acidente de Trabalho </t>
    </r>
    <r>
      <rPr>
        <i/>
        <sz val="8"/>
        <color rgb="FFFF0000"/>
        <rFont val="Arial"/>
        <family val="2"/>
      </rPr>
      <t xml:space="preserve">(1/12)x0,0178x100. </t>
    </r>
    <r>
      <rPr>
        <sz val="10"/>
        <rFont val="Arial"/>
        <family val="2"/>
      </rPr>
      <t xml:space="preserve"> </t>
    </r>
    <r>
      <rPr>
        <sz val="8"/>
        <color rgb="FFFF0000"/>
        <rFont val="Arial"/>
        <family val="2"/>
      </rPr>
      <t>Considerando uma estimativa de 1,78% dos empregados usufruindo 30 (trinta) dias de licença por ano, conforme STJ</t>
    </r>
  </si>
  <si>
    <t>Detalhamento das memórias de cálculo utilizadas pela administração em sua estimativa</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</si>
  <si>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</si>
  <si>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</si>
  <si>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Substituto na cobertura de Afastamento Maternidade </t>
    </r>
    <r>
      <rPr>
        <i/>
        <sz val="8"/>
        <color rgb="FFFF0000"/>
        <rFont val="Arial"/>
        <family val="2"/>
      </rPr>
      <t xml:space="preserve">(11,11%x5,28%x50%), </t>
    </r>
    <r>
      <rPr>
        <i/>
        <sz val="8"/>
        <rFont val="Arial"/>
        <family val="2"/>
      </rPr>
      <t xml:space="preserve">onde, </t>
    </r>
    <r>
      <rPr>
        <i/>
        <sz val="8"/>
        <color rgb="FFFF0000"/>
        <rFont val="Arial"/>
        <family val="2"/>
      </rPr>
      <t xml:space="preserve"> 11,11% provisão de férias e 1/3 de férias, 5,28% porcentagem de empregadas afastadas, 50% - 6 meses de licença em 1 ano</t>
    </r>
  </si>
  <si>
    <t xml:space="preserve">            Declaro que foi realizada pesquisa mercadológica dos insumos necessários a prestação dos serviços conforme dados abaixo: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</si>
</sst>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40" x14ac:knownFonts="1">
    <font>
      <sz val="10"/>
      <name val="Arial"/>
      <family val="2"/>
    </font>
    <font>
      <sz val="10"/>
      <name val="Arial"/>
      <family val="2"/>
    </font>
    <font>
      <b/>
      <sz val="10"/>
      <name val="Arial"/>
      <family val="2"/>
    </font>
    <font>
      <sz val="8"/>
      <name val="Arial"/>
      <family val="2"/>
    </font>
    <font>
      <sz val="10"/>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b/>
      <sz val="8.5"/>
      <name val="Arial"/>
      <family val="2"/>
    </font>
    <font>
      <i/>
      <sz val="10"/>
      <name val="Arial"/>
      <family val="2"/>
    </font>
    <font>
      <b/>
      <i/>
      <sz val="10"/>
      <name val="Arial"/>
      <family val="2"/>
    </font>
    <font>
      <b/>
      <sz val="10"/>
      <color rgb="FF00B050"/>
      <name val="Arial"/>
      <family val="2"/>
    </font>
    <font>
      <b/>
      <sz val="10"/>
      <color rgb="FF0000FF"/>
      <name val="Arial"/>
      <family val="2"/>
    </font>
    <font>
      <sz val="7"/>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sz val="10"/>
      <color rgb="FF0000FF"/>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i/>
      <sz val="8"/>
      <name val="Arial"/>
      <family val="2"/>
    </font>
    <font>
      <sz val="8"/>
      <color rgb="FFFF0000"/>
      <name val="Arial"/>
      <family val="2"/>
    </font>
  </fonts>
  <fills count="13">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9" fillId="0" borderId="0" applyNumberFormat="0" applyFill="0" applyBorder="0" applyAlignment="0" applyProtection="0">
      <alignment vertical="top"/>
      <protection locked="0"/>
    </xf>
    <xf numFmtId="167" fontId="1" fillId="0" borderId="0" applyFill="0" applyBorder="0" applyAlignment="0" applyProtection="0"/>
  </cellStyleXfs>
  <cellXfs count="765">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4" fillId="0" borderId="0" xfId="0" applyFont="1" applyAlignment="1">
      <alignment horizontal="left"/>
    </xf>
    <xf numFmtId="0" fontId="4" fillId="0" borderId="9" xfId="0" applyFont="1" applyBorder="1" applyAlignment="1">
      <alignment horizontal="center"/>
    </xf>
    <xf numFmtId="0" fontId="2" fillId="0" borderId="0" xfId="0" applyFont="1" applyBorder="1" applyAlignment="1">
      <alignment horizontal="center"/>
    </xf>
    <xf numFmtId="2" fontId="2" fillId="0" borderId="0" xfId="0" applyNumberFormat="1" applyFont="1" applyBorder="1" applyAlignment="1"/>
    <xf numFmtId="0" fontId="0" fillId="0" borderId="0" xfId="0" applyBorder="1"/>
    <xf numFmtId="0" fontId="4" fillId="0" borderId="12" xfId="0" applyFont="1" applyBorder="1" applyAlignment="1"/>
    <xf numFmtId="10" fontId="4" fillId="0" borderId="1" xfId="0" applyNumberFormat="1" applyFont="1" applyBorder="1" applyAlignment="1">
      <alignment horizontal="center"/>
    </xf>
    <xf numFmtId="2" fontId="2" fillId="0" borderId="13" xfId="0" applyNumberFormat="1" applyFont="1" applyFill="1" applyBorder="1"/>
    <xf numFmtId="0" fontId="4" fillId="0" borderId="0" xfId="0" applyFont="1" applyBorder="1" applyAlignment="1">
      <alignment horizontal="center"/>
    </xf>
    <xf numFmtId="2" fontId="2" fillId="0" borderId="0" xfId="0" applyNumberFormat="1" applyFont="1" applyFill="1" applyBorder="1"/>
    <xf numFmtId="0" fontId="2" fillId="0" borderId="11" xfId="0" applyFont="1" applyBorder="1" applyAlignment="1">
      <alignment horizontal="center"/>
    </xf>
    <xf numFmtId="0" fontId="4" fillId="0" borderId="5" xfId="0" applyFont="1" applyFill="1" applyBorder="1" applyAlignment="1">
      <alignment horizontal="center"/>
    </xf>
    <xf numFmtId="2" fontId="4" fillId="0" borderId="4" xfId="0" applyNumberFormat="1" applyFont="1" applyFill="1" applyBorder="1"/>
    <xf numFmtId="2" fontId="4" fillId="0" borderId="8" xfId="0" applyNumberFormat="1" applyFont="1" applyBorder="1"/>
    <xf numFmtId="0" fontId="4" fillId="0" borderId="15" xfId="0" applyFont="1" applyBorder="1" applyAlignment="1"/>
    <xf numFmtId="0" fontId="2" fillId="0" borderId="12" xfId="0" applyFont="1" applyBorder="1" applyAlignment="1"/>
    <xf numFmtId="0" fontId="4" fillId="0" borderId="16" xfId="0" applyFont="1" applyBorder="1" applyAlignment="1"/>
    <xf numFmtId="2" fontId="4" fillId="0" borderId="17" xfId="0" applyNumberFormat="1" applyFont="1" applyBorder="1"/>
    <xf numFmtId="2" fontId="4" fillId="0" borderId="18" xfId="0" applyNumberFormat="1" applyFont="1" applyFill="1" applyBorder="1"/>
    <xf numFmtId="2" fontId="4" fillId="0" borderId="19" xfId="0" applyNumberFormat="1" applyFont="1" applyFill="1" applyBorder="1"/>
    <xf numFmtId="0" fontId="4" fillId="0" borderId="20" xfId="0" applyFont="1" applyBorder="1" applyAlignment="1"/>
    <xf numFmtId="0" fontId="4" fillId="0" borderId="21" xfId="0" applyFont="1" applyBorder="1" applyAlignment="1"/>
    <xf numFmtId="0" fontId="2" fillId="0" borderId="21" xfId="0" applyFont="1" applyBorder="1" applyAlignment="1"/>
    <xf numFmtId="0" fontId="4" fillId="0" borderId="22" xfId="0" applyFont="1" applyBorder="1" applyAlignment="1"/>
    <xf numFmtId="0" fontId="2" fillId="0" borderId="23" xfId="0" applyFont="1" applyBorder="1" applyAlignment="1">
      <alignment horizontal="center" wrapText="1"/>
    </xf>
    <xf numFmtId="0" fontId="2" fillId="0" borderId="11" xfId="0" applyFont="1" applyBorder="1" applyAlignment="1">
      <alignment horizontal="center" wrapText="1"/>
    </xf>
    <xf numFmtId="0" fontId="4" fillId="0" borderId="24" xfId="0" applyFont="1" applyBorder="1" applyAlignment="1">
      <alignment horizontal="center"/>
    </xf>
    <xf numFmtId="0" fontId="4" fillId="0" borderId="0" xfId="0" applyFont="1" applyFill="1" applyBorder="1" applyAlignment="1">
      <alignment horizontal="center"/>
    </xf>
    <xf numFmtId="10" fontId="4" fillId="0" borderId="1" xfId="0" applyNumberFormat="1" applyFont="1" applyFill="1" applyBorder="1" applyAlignment="1">
      <alignment horizontal="center"/>
    </xf>
    <xf numFmtId="10" fontId="1" fillId="0" borderId="1" xfId="2" applyNumberFormat="1" applyFill="1" applyBorder="1" applyAlignment="1">
      <alignment horizontal="center"/>
    </xf>
    <xf numFmtId="0" fontId="4" fillId="0" borderId="0" xfId="0" applyFont="1" applyBorder="1" applyAlignment="1">
      <alignment horizontal="left"/>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0" fontId="0" fillId="0" borderId="1" xfId="0" applyNumberFormat="1" applyFont="1" applyFill="1" applyBorder="1" applyAlignment="1">
      <alignment horizontal="center"/>
    </xf>
    <xf numFmtId="164" fontId="2" fillId="0" borderId="0" xfId="1" applyFont="1"/>
    <xf numFmtId="0" fontId="2" fillId="0" borderId="0" xfId="0" applyFont="1"/>
    <xf numFmtId="0" fontId="7" fillId="0" borderId="41" xfId="0" applyFont="1" applyBorder="1" applyAlignment="1">
      <alignment horizontal="center"/>
    </xf>
    <xf numFmtId="10" fontId="7" fillId="0" borderId="42" xfId="2" applyNumberFormat="1" applyFont="1" applyBorder="1" applyAlignment="1"/>
    <xf numFmtId="2" fontId="7" fillId="0" borderId="43" xfId="0" applyNumberFormat="1" applyFont="1" applyFill="1" applyBorder="1"/>
    <xf numFmtId="0" fontId="7" fillId="0" borderId="44" xfId="0" applyFont="1" applyBorder="1" applyAlignment="1">
      <alignment horizontal="center"/>
    </xf>
    <xf numFmtId="10" fontId="7" fillId="0" borderId="0" xfId="2" applyNumberFormat="1" applyFont="1" applyBorder="1" applyAlignment="1"/>
    <xf numFmtId="2" fontId="7" fillId="0" borderId="45" xfId="0" applyNumberFormat="1" applyFont="1" applyFill="1" applyBorder="1"/>
    <xf numFmtId="0" fontId="6" fillId="0" borderId="44" xfId="0" applyFont="1" applyBorder="1"/>
    <xf numFmtId="0" fontId="7" fillId="0" borderId="26" xfId="0" applyFont="1" applyBorder="1" applyAlignment="1">
      <alignment horizontal="center"/>
    </xf>
    <xf numFmtId="10" fontId="7" fillId="0" borderId="27" xfId="2" applyNumberFormat="1" applyFont="1" applyBorder="1" applyAlignment="1"/>
    <xf numFmtId="2" fontId="7" fillId="0" borderId="28" xfId="0" applyNumberFormat="1" applyFont="1" applyFill="1" applyBorder="1"/>
    <xf numFmtId="43" fontId="0" fillId="0" borderId="0" xfId="0" applyNumberFormat="1"/>
    <xf numFmtId="0" fontId="0" fillId="0" borderId="1" xfId="0" applyBorder="1"/>
    <xf numFmtId="0" fontId="4" fillId="0" borderId="1" xfId="0" applyFont="1" applyBorder="1" applyAlignment="1">
      <alignment horizontal="center"/>
    </xf>
    <xf numFmtId="0" fontId="0" fillId="0" borderId="1" xfId="0" applyBorder="1" applyAlignment="1">
      <alignment horizontal="center"/>
    </xf>
    <xf numFmtId="0" fontId="2" fillId="0" borderId="1" xfId="0" applyFont="1" applyFill="1" applyBorder="1" applyAlignment="1">
      <alignment horizontal="center"/>
    </xf>
    <xf numFmtId="10" fontId="0" fillId="3" borderId="1" xfId="0" applyNumberFormat="1" applyFont="1" applyFill="1" applyBorder="1" applyAlignment="1">
      <alignment horizontal="center"/>
    </xf>
    <xf numFmtId="2" fontId="0" fillId="0" borderId="1" xfId="0" applyNumberFormat="1" applyFont="1" applyBorder="1"/>
    <xf numFmtId="2" fontId="0" fillId="0" borderId="1" xfId="0" applyNumberFormat="1" applyFont="1" applyFill="1" applyBorder="1"/>
    <xf numFmtId="2" fontId="2" fillId="0" borderId="1" xfId="0" applyNumberFormat="1" applyFont="1" applyFill="1" applyBorder="1"/>
    <xf numFmtId="2" fontId="0" fillId="0" borderId="1" xfId="0" applyNumberFormat="1" applyBorder="1" applyAlignment="1">
      <alignment horizontal="right"/>
    </xf>
    <xf numFmtId="2" fontId="0" fillId="0" borderId="1" xfId="0" applyNumberFormat="1" applyBorder="1"/>
    <xf numFmtId="0" fontId="2" fillId="2" borderId="1" xfId="0" applyFont="1" applyFill="1" applyBorder="1" applyAlignment="1">
      <alignment horizontal="center"/>
    </xf>
    <xf numFmtId="2" fontId="4" fillId="0" borderId="1" xfId="0" applyNumberFormat="1" applyFont="1" applyBorder="1"/>
    <xf numFmtId="10" fontId="0" fillId="0" borderId="1" xfId="0" applyNumberFormat="1" applyBorder="1" applyAlignment="1"/>
    <xf numFmtId="2" fontId="4" fillId="0" borderId="1" xfId="0" applyNumberFormat="1" applyFont="1" applyFill="1" applyBorder="1"/>
    <xf numFmtId="0" fontId="4" fillId="0" borderId="1" xfId="0" applyFont="1" applyFill="1" applyBorder="1" applyAlignment="1">
      <alignment horizontal="center"/>
    </xf>
    <xf numFmtId="0" fontId="0" fillId="0" borderId="1" xfId="0" applyFont="1" applyBorder="1" applyAlignment="1">
      <alignment horizontal="center"/>
    </xf>
    <xf numFmtId="0" fontId="0" fillId="0" borderId="1" xfId="0" applyFont="1" applyFill="1" applyBorder="1" applyAlignment="1">
      <alignment horizontal="center"/>
    </xf>
    <xf numFmtId="2" fontId="0" fillId="0" borderId="1" xfId="0" applyNumberFormat="1" applyFont="1" applyBorder="1" applyAlignment="1">
      <alignment horizontal="center"/>
    </xf>
    <xf numFmtId="0" fontId="0" fillId="0" borderId="1" xfId="0" applyBorder="1" applyAlignment="1">
      <alignment horizontal="center"/>
    </xf>
    <xf numFmtId="0" fontId="6" fillId="0" borderId="0" xfId="0" applyFont="1" applyAlignment="1">
      <alignment horizontal="center"/>
    </xf>
    <xf numFmtId="0" fontId="0" fillId="0" borderId="1" xfId="0" applyFont="1" applyBorder="1" applyAlignment="1">
      <alignment horizontal="center"/>
    </xf>
    <xf numFmtId="0" fontId="6" fillId="0" borderId="0" xfId="0" applyFont="1"/>
    <xf numFmtId="164" fontId="6" fillId="0" borderId="0" xfId="1" applyFont="1"/>
    <xf numFmtId="0" fontId="2" fillId="4" borderId="1" xfId="0" applyFont="1" applyFill="1" applyBorder="1" applyAlignment="1">
      <alignment horizontal="center"/>
    </xf>
    <xf numFmtId="0" fontId="2" fillId="0" borderId="1" xfId="0" applyFont="1" applyBorder="1" applyAlignment="1">
      <alignment horizontal="center"/>
    </xf>
    <xf numFmtId="0" fontId="7" fillId="0" borderId="0" xfId="0" applyFont="1" applyBorder="1" applyAlignment="1">
      <alignment horizontal="left"/>
    </xf>
    <xf numFmtId="0" fontId="4" fillId="0" borderId="0" xfId="0" applyFont="1" applyAlignment="1">
      <alignment horizontal="center"/>
    </xf>
    <xf numFmtId="0" fontId="4" fillId="0" borderId="0" xfId="0" applyFont="1" applyBorder="1" applyAlignment="1">
      <alignment horizontal="center"/>
    </xf>
    <xf numFmtId="0" fontId="4" fillId="0" borderId="0" xfId="0" applyFont="1" applyBorder="1" applyAlignment="1">
      <alignment horizontal="left"/>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1" xfId="0" applyFont="1" applyBorder="1" applyAlignment="1">
      <alignment horizontal="center" wrapText="1"/>
    </xf>
    <xf numFmtId="0" fontId="2" fillId="0" borderId="0" xfId="0" applyFont="1" applyAlignment="1"/>
    <xf numFmtId="0" fontId="0" fillId="0" borderId="0" xfId="0" applyFont="1" applyBorder="1" applyAlignment="1">
      <alignment horizontal="left" vertical="center"/>
    </xf>
    <xf numFmtId="0" fontId="2" fillId="0" borderId="0" xfId="0" applyFont="1" applyBorder="1" applyAlignment="1">
      <alignment horizontal="left" vertical="center"/>
    </xf>
    <xf numFmtId="0" fontId="0" fillId="0" borderId="0" xfId="0" applyFont="1" applyBorder="1" applyAlignment="1">
      <alignment horizontal="center" wrapText="1"/>
    </xf>
    <xf numFmtId="0" fontId="4" fillId="0" borderId="0" xfId="0" applyFont="1" applyBorder="1" applyAlignment="1">
      <alignment horizontal="center" wrapText="1"/>
    </xf>
    <xf numFmtId="0" fontId="0" fillId="0" borderId="0" xfId="0" applyFont="1" applyBorder="1" applyAlignment="1">
      <alignment horizontal="center" vertical="center" wrapText="1"/>
    </xf>
    <xf numFmtId="0" fontId="4" fillId="0" borderId="0" xfId="0" applyFont="1" applyBorder="1" applyAlignment="1">
      <alignment horizontal="center" vertical="center" wrapText="1"/>
    </xf>
    <xf numFmtId="0" fontId="0" fillId="0" borderId="0" xfId="0" applyBorder="1" applyAlignment="1">
      <alignment horizontal="center" vertical="center"/>
    </xf>
    <xf numFmtId="0" fontId="4" fillId="0" borderId="0" xfId="0" applyFont="1" applyBorder="1" applyAlignment="1">
      <alignment horizontal="center" vertical="center"/>
    </xf>
    <xf numFmtId="14" fontId="4" fillId="0" borderId="0" xfId="0" applyNumberFormat="1" applyFont="1" applyBorder="1" applyAlignment="1">
      <alignment horizontal="center"/>
    </xf>
    <xf numFmtId="0" fontId="0" fillId="0" borderId="0" xfId="0" applyBorder="1" applyAlignment="1"/>
    <xf numFmtId="0" fontId="2" fillId="0" borderId="0" xfId="0" applyFont="1" applyFill="1" applyBorder="1" applyAlignment="1"/>
    <xf numFmtId="10" fontId="2" fillId="4" borderId="1" xfId="0" applyNumberFormat="1" applyFont="1" applyFill="1" applyBorder="1" applyAlignment="1">
      <alignment horizontal="center"/>
    </xf>
    <xf numFmtId="2" fontId="2" fillId="4" borderId="1" xfId="0" applyNumberFormat="1" applyFont="1" applyFill="1" applyBorder="1"/>
    <xf numFmtId="0" fontId="2" fillId="0" borderId="0" xfId="0" applyFont="1" applyFill="1" applyBorder="1" applyAlignment="1">
      <alignment horizontal="center"/>
    </xf>
    <xf numFmtId="10" fontId="2" fillId="0" borderId="0" xfId="0" applyNumberFormat="1" applyFont="1" applyFill="1" applyBorder="1" applyAlignment="1">
      <alignment horizontal="center"/>
    </xf>
    <xf numFmtId="0" fontId="2" fillId="0" borderId="27" xfId="0" applyFont="1" applyFill="1" applyBorder="1" applyAlignment="1"/>
    <xf numFmtId="0" fontId="2" fillId="0" borderId="1" xfId="0" applyFont="1" applyBorder="1" applyAlignment="1"/>
    <xf numFmtId="0" fontId="2" fillId="0" borderId="1" xfId="0" applyFont="1" applyBorder="1" applyAlignment="1">
      <alignment horizontal="center" vertical="center"/>
    </xf>
    <xf numFmtId="0" fontId="2" fillId="4" borderId="1" xfId="0" applyFont="1" applyFill="1" applyBorder="1" applyAlignment="1"/>
    <xf numFmtId="0" fontId="2" fillId="4" borderId="1" xfId="0" applyFont="1" applyFill="1" applyBorder="1" applyAlignment="1">
      <alignment horizontal="center" vertical="center"/>
    </xf>
    <xf numFmtId="43" fontId="0" fillId="0" borderId="0" xfId="0" applyNumberFormat="1" applyBorder="1"/>
    <xf numFmtId="0" fontId="0" fillId="0" borderId="0" xfId="0" applyAlignment="1">
      <alignment vertical="center"/>
    </xf>
    <xf numFmtId="0" fontId="2" fillId="0" borderId="48" xfId="0" applyFont="1" applyFill="1" applyBorder="1" applyAlignment="1"/>
    <xf numFmtId="0" fontId="0" fillId="0" borderId="0" xfId="0" applyFont="1" applyFill="1" applyBorder="1" applyAlignment="1">
      <alignment horizontal="left" vertical="center"/>
    </xf>
    <xf numFmtId="0" fontId="0" fillId="0" borderId="1" xfId="0" applyBorder="1" applyAlignment="1"/>
    <xf numFmtId="0" fontId="3" fillId="0" borderId="0" xfId="0" applyFont="1" applyFill="1" applyBorder="1" applyAlignment="1">
      <alignment vertical="center"/>
    </xf>
    <xf numFmtId="0" fontId="2" fillId="0" borderId="0" xfId="0" applyFont="1" applyFill="1" applyBorder="1" applyAlignment="1">
      <alignment vertical="center"/>
    </xf>
    <xf numFmtId="10" fontId="1" fillId="4" borderId="1" xfId="2" applyNumberFormat="1" applyFill="1" applyBorder="1" applyAlignment="1"/>
    <xf numFmtId="0" fontId="10" fillId="0" borderId="0" xfId="0" applyFont="1" applyAlignment="1">
      <alignment vertical="center"/>
    </xf>
    <xf numFmtId="0" fontId="4" fillId="0" borderId="0" xfId="0" applyFont="1" applyBorder="1" applyAlignment="1"/>
    <xf numFmtId="164" fontId="1" fillId="0" borderId="1" xfId="1" applyFont="1" applyBorder="1" applyAlignment="1">
      <alignment horizontal="center" vertical="center"/>
    </xf>
    <xf numFmtId="0" fontId="2"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43" fontId="0" fillId="0" borderId="1" xfId="0" applyNumberFormat="1" applyBorder="1"/>
    <xf numFmtId="0" fontId="0" fillId="0" borderId="29" xfId="0" applyBorder="1" applyAlignment="1">
      <alignment vertical="center"/>
    </xf>
    <xf numFmtId="43" fontId="0" fillId="0" borderId="1" xfId="0" applyNumberFormat="1" applyFont="1" applyBorder="1" applyAlignment="1">
      <alignment horizontal="center" vertical="center"/>
    </xf>
    <xf numFmtId="0" fontId="0" fillId="0" borderId="1" xfId="0" applyFont="1" applyBorder="1" applyAlignment="1">
      <alignment horizontal="center" vertical="center"/>
    </xf>
    <xf numFmtId="0" fontId="0" fillId="0" borderId="41" xfId="0" applyBorder="1" applyAlignment="1">
      <alignment vertical="center"/>
    </xf>
    <xf numFmtId="0" fontId="0" fillId="0" borderId="42" xfId="0" applyBorder="1"/>
    <xf numFmtId="0" fontId="0" fillId="0" borderId="26" xfId="0" applyBorder="1" applyAlignment="1">
      <alignment vertical="center"/>
    </xf>
    <xf numFmtId="0" fontId="0" fillId="0" borderId="27" xfId="0" applyBorder="1"/>
    <xf numFmtId="0" fontId="0" fillId="0" borderId="12" xfId="0" applyBorder="1"/>
    <xf numFmtId="2" fontId="2" fillId="0" borderId="0" xfId="0" applyNumberFormat="1" applyFont="1"/>
    <xf numFmtId="10" fontId="2" fillId="0" borderId="0" xfId="2" applyNumberFormat="1" applyFont="1"/>
    <xf numFmtId="0" fontId="2" fillId="4" borderId="25" xfId="0" applyFont="1" applyFill="1" applyBorder="1"/>
    <xf numFmtId="0" fontId="0" fillId="4" borderId="23" xfId="0" applyFill="1" applyBorder="1"/>
    <xf numFmtId="2" fontId="2" fillId="4" borderId="14" xfId="0" applyNumberFormat="1" applyFont="1" applyFill="1" applyBorder="1"/>
    <xf numFmtId="0" fontId="13" fillId="0" borderId="0" xfId="0" applyFont="1" applyAlignment="1">
      <alignment vertical="center"/>
    </xf>
    <xf numFmtId="0" fontId="0" fillId="0" borderId="46" xfId="0" applyBorder="1"/>
    <xf numFmtId="0" fontId="0" fillId="0" borderId="50" xfId="0" applyBorder="1"/>
    <xf numFmtId="0" fontId="2" fillId="0" borderId="46" xfId="0" applyFont="1" applyBorder="1"/>
    <xf numFmtId="2" fontId="0" fillId="0" borderId="50" xfId="0" applyNumberFormat="1" applyBorder="1"/>
    <xf numFmtId="2" fontId="2" fillId="0" borderId="50" xfId="0" applyNumberFormat="1" applyFont="1" applyBorder="1"/>
    <xf numFmtId="10" fontId="2" fillId="0" borderId="50" xfId="2" applyNumberFormat="1" applyFont="1" applyBorder="1"/>
    <xf numFmtId="0" fontId="2" fillId="0" borderId="0" xfId="2" applyNumberFormat="1" applyFont="1" applyBorder="1"/>
    <xf numFmtId="165" fontId="2" fillId="0" borderId="50" xfId="3" applyNumberFormat="1" applyFont="1" applyBorder="1"/>
    <xf numFmtId="0" fontId="2" fillId="0" borderId="25" xfId="0" applyFont="1" applyBorder="1"/>
    <xf numFmtId="0" fontId="0" fillId="0" borderId="23"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9" xfId="0" applyFont="1" applyBorder="1" applyAlignment="1">
      <alignment horizontal="center" vertical="center"/>
    </xf>
    <xf numFmtId="0" fontId="12" fillId="0" borderId="0" xfId="0" applyFont="1"/>
    <xf numFmtId="0" fontId="2" fillId="4" borderId="23" xfId="0" applyFont="1" applyFill="1" applyBorder="1"/>
    <xf numFmtId="0" fontId="0" fillId="0" borderId="0" xfId="0" applyFill="1"/>
    <xf numFmtId="0" fontId="0" fillId="0" borderId="25" xfId="0" applyBorder="1"/>
    <xf numFmtId="0" fontId="0" fillId="0" borderId="0" xfId="0" applyFill="1" applyBorder="1"/>
    <xf numFmtId="0" fontId="0" fillId="0" borderId="23" xfId="0" applyFill="1" applyBorder="1"/>
    <xf numFmtId="2" fontId="2" fillId="4" borderId="11" xfId="0" applyNumberFormat="1" applyFont="1" applyFill="1" applyBorder="1" applyAlignment="1">
      <alignment horizontal="center" vertical="center"/>
    </xf>
    <xf numFmtId="0" fontId="16"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8" fillId="6" borderId="54" xfId="0" applyFont="1" applyFill="1" applyBorder="1" applyAlignment="1">
      <alignment horizontal="center" vertical="center" wrapText="1"/>
    </xf>
    <xf numFmtId="0" fontId="2" fillId="0" borderId="5" xfId="0" applyFont="1" applyBorder="1" applyAlignment="1">
      <alignment horizontal="center" vertical="center" wrapText="1"/>
    </xf>
    <xf numFmtId="0" fontId="18"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8"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8" fillId="0" borderId="55" xfId="0" applyFont="1" applyBorder="1" applyAlignment="1">
      <alignment horizontal="center" vertical="center"/>
    </xf>
    <xf numFmtId="0" fontId="18" fillId="0" borderId="55" xfId="0" applyFont="1" applyBorder="1" applyAlignment="1">
      <alignment horizontal="center" vertical="center" wrapText="1"/>
    </xf>
    <xf numFmtId="0" fontId="21" fillId="6" borderId="5" xfId="0" applyFont="1" applyFill="1" applyBorder="1" applyAlignment="1">
      <alignment horizontal="center" vertical="center" wrapText="1"/>
    </xf>
    <xf numFmtId="0" fontId="21" fillId="6" borderId="1" xfId="0" applyFont="1" applyFill="1" applyBorder="1" applyAlignment="1">
      <alignment horizontal="center" vertical="center"/>
    </xf>
    <xf numFmtId="0" fontId="21" fillId="6" borderId="4" xfId="0" applyFont="1" applyFill="1" applyBorder="1" applyAlignment="1">
      <alignment horizontal="center" vertical="center"/>
    </xf>
    <xf numFmtId="0" fontId="22" fillId="6" borderId="6" xfId="0" applyFont="1" applyFill="1" applyBorder="1" applyAlignment="1">
      <alignment horizontal="center" vertical="center" wrapText="1"/>
    </xf>
    <xf numFmtId="0" fontId="22" fillId="6" borderId="55" xfId="0" applyFont="1" applyFill="1" applyBorder="1" applyAlignment="1">
      <alignment horizontal="center" vertical="center" wrapText="1"/>
    </xf>
    <xf numFmtId="0" fontId="22" fillId="6" borderId="7" xfId="0" applyFont="1" applyFill="1" applyBorder="1" applyAlignment="1">
      <alignment horizontal="center" vertical="center" wrapText="1"/>
    </xf>
    <xf numFmtId="0" fontId="18" fillId="6" borderId="9" xfId="0" applyFont="1" applyFill="1" applyBorder="1" applyAlignment="1">
      <alignment horizontal="center" vertical="center"/>
    </xf>
    <xf numFmtId="0" fontId="23"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1" fontId="8" fillId="0" borderId="10" xfId="0" applyNumberFormat="1" applyFont="1" applyBorder="1" applyAlignment="1">
      <alignment horizontal="center" vertical="center" wrapText="1"/>
    </xf>
    <xf numFmtId="2" fontId="18" fillId="0" borderId="10" xfId="0" applyNumberFormat="1" applyFont="1" applyBorder="1" applyAlignment="1">
      <alignment horizontal="center" vertical="center"/>
    </xf>
    <xf numFmtId="2" fontId="18" fillId="0" borderId="54" xfId="0" applyNumberFormat="1" applyFont="1" applyBorder="1" applyAlignment="1">
      <alignment horizontal="center" vertical="center" wrapText="1"/>
    </xf>
    <xf numFmtId="2" fontId="8" fillId="0" borderId="3" xfId="0" applyNumberFormat="1" applyFont="1" applyBorder="1" applyAlignment="1">
      <alignment horizontal="center" vertical="center" wrapText="1"/>
    </xf>
    <xf numFmtId="0" fontId="0" fillId="0" borderId="0" xfId="0" applyAlignment="1">
      <alignment horizontal="right" vertical="center"/>
    </xf>
    <xf numFmtId="0" fontId="18" fillId="6" borderId="5" xfId="0" applyFont="1" applyFill="1" applyBorder="1" applyAlignment="1">
      <alignment horizontal="center" vertical="center"/>
    </xf>
    <xf numFmtId="0" fontId="23"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2" fontId="18" fillId="0" borderId="1" xfId="0" applyNumberFormat="1" applyFont="1" applyBorder="1" applyAlignment="1">
      <alignment horizontal="center" vertical="center"/>
    </xf>
    <xf numFmtId="2" fontId="18" fillId="0" borderId="1" xfId="0" applyNumberFormat="1" applyFont="1" applyBorder="1" applyAlignment="1">
      <alignment horizontal="center" vertical="center" wrapText="1"/>
    </xf>
    <xf numFmtId="2" fontId="8" fillId="0" borderId="4"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8" fillId="6" borderId="59" xfId="0" applyNumberFormat="1" applyFont="1" applyFill="1" applyBorder="1" applyAlignment="1">
      <alignment horizontal="center" vertical="center"/>
    </xf>
    <xf numFmtId="2" fontId="18" fillId="6" borderId="60" xfId="0" applyNumberFormat="1" applyFont="1" applyFill="1" applyBorder="1" applyAlignment="1">
      <alignment horizontal="center" vertical="center"/>
    </xf>
    <xf numFmtId="2" fontId="18" fillId="6" borderId="61"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2" fontId="2" fillId="0" borderId="50" xfId="2" applyNumberFormat="1" applyFont="1" applyBorder="1"/>
    <xf numFmtId="0" fontId="24" fillId="0" borderId="0" xfId="0" applyFont="1"/>
    <xf numFmtId="10" fontId="1" fillId="0" borderId="0" xfId="2" applyNumberFormat="1"/>
    <xf numFmtId="0" fontId="2" fillId="0" borderId="1" xfId="0" applyFont="1" applyBorder="1" applyAlignment="1">
      <alignment horizontal="center"/>
    </xf>
    <xf numFmtId="0" fontId="2" fillId="3" borderId="0" xfId="0" applyFont="1" applyFill="1" applyBorder="1" applyAlignment="1"/>
    <xf numFmtId="0" fontId="2" fillId="0" borderId="25" xfId="0" applyFont="1" applyFill="1" applyBorder="1" applyAlignment="1"/>
    <xf numFmtId="0" fontId="2" fillId="0" borderId="23" xfId="0" applyFont="1" applyFill="1" applyBorder="1" applyAlignment="1"/>
    <xf numFmtId="2" fontId="2" fillId="0" borderId="14" xfId="0" applyNumberFormat="1" applyFont="1" applyFill="1" applyBorder="1" applyAlignment="1"/>
    <xf numFmtId="2" fontId="0" fillId="0" borderId="0" xfId="0" applyNumberFormat="1" applyFill="1" applyBorder="1"/>
    <xf numFmtId="2" fontId="2" fillId="0" borderId="14" xfId="0" applyNumberFormat="1" applyFont="1" applyFill="1" applyBorder="1"/>
    <xf numFmtId="0" fontId="2" fillId="0" borderId="25" xfId="0" applyFont="1" applyFill="1" applyBorder="1"/>
    <xf numFmtId="0" fontId="0" fillId="0" borderId="12" xfId="0" applyFill="1" applyBorder="1"/>
    <xf numFmtId="0" fontId="0" fillId="0" borderId="46" xfId="0" applyFill="1" applyBorder="1"/>
    <xf numFmtId="0" fontId="0" fillId="0" borderId="50" xfId="0" applyFill="1" applyBorder="1"/>
    <xf numFmtId="0" fontId="0" fillId="0" borderId="32" xfId="0" applyFill="1" applyBorder="1"/>
    <xf numFmtId="0" fontId="0" fillId="0" borderId="32" xfId="0" quotePrefix="1" applyFill="1" applyBorder="1"/>
    <xf numFmtId="2" fontId="0" fillId="0" borderId="4" xfId="0" applyNumberFormat="1" applyFill="1" applyBorder="1"/>
    <xf numFmtId="2" fontId="0" fillId="0" borderId="4" xfId="0" applyNumberFormat="1" applyFill="1" applyBorder="1" applyAlignment="1">
      <alignment vertical="center"/>
    </xf>
    <xf numFmtId="0" fontId="0" fillId="0" borderId="30" xfId="0" applyFill="1" applyBorder="1"/>
    <xf numFmtId="0" fontId="0" fillId="0" borderId="65" xfId="0" applyFill="1" applyBorder="1"/>
    <xf numFmtId="0" fontId="0" fillId="0" borderId="67" xfId="0" applyFill="1" applyBorder="1"/>
    <xf numFmtId="0" fontId="0" fillId="0" borderId="66" xfId="0" applyFill="1" applyBorder="1"/>
    <xf numFmtId="0" fontId="0" fillId="0" borderId="36" xfId="0" applyFill="1" applyBorder="1"/>
    <xf numFmtId="0" fontId="0" fillId="0" borderId="37" xfId="0" applyFill="1" applyBorder="1"/>
    <xf numFmtId="0" fontId="0" fillId="0" borderId="58" xfId="0" applyFill="1" applyBorder="1"/>
    <xf numFmtId="0" fontId="2" fillId="0" borderId="65" xfId="0" applyFont="1" applyBorder="1" applyAlignment="1">
      <alignment horizontal="center" vertical="center"/>
    </xf>
    <xf numFmtId="0" fontId="2" fillId="0" borderId="67" xfId="0" applyFont="1" applyBorder="1" applyAlignment="1">
      <alignment horizontal="center" vertical="center"/>
    </xf>
    <xf numFmtId="0" fontId="2" fillId="0" borderId="66" xfId="0" applyFont="1" applyBorder="1" applyAlignment="1">
      <alignment horizontal="center" vertical="center"/>
    </xf>
    <xf numFmtId="0" fontId="0" fillId="0" borderId="36" xfId="0" applyBorder="1"/>
    <xf numFmtId="0" fontId="0" fillId="0" borderId="37" xfId="0" applyBorder="1"/>
    <xf numFmtId="0" fontId="0" fillId="0" borderId="58" xfId="0" applyBorder="1"/>
    <xf numFmtId="10" fontId="2" fillId="0" borderId="0" xfId="0" applyNumberFormat="1" applyFont="1"/>
    <xf numFmtId="0" fontId="0" fillId="0" borderId="32" xfId="0" applyFont="1" applyBorder="1" applyAlignment="1">
      <alignment horizontal="left" vertical="center"/>
    </xf>
    <xf numFmtId="0" fontId="0" fillId="0" borderId="0" xfId="0" quotePrefix="1" applyAlignment="1">
      <alignment horizontal="center" vertical="center"/>
    </xf>
    <xf numFmtId="0" fontId="0" fillId="0" borderId="65" xfId="0" applyBorder="1"/>
    <xf numFmtId="0" fontId="0" fillId="0" borderId="67" xfId="0" applyBorder="1"/>
    <xf numFmtId="0" fontId="0" fillId="0" borderId="66" xfId="0" applyBorder="1"/>
    <xf numFmtId="0" fontId="2" fillId="0" borderId="50" xfId="0" applyFont="1" applyBorder="1"/>
    <xf numFmtId="0" fontId="2" fillId="0" borderId="23" xfId="0" applyFont="1" applyBorder="1"/>
    <xf numFmtId="0" fontId="2" fillId="0" borderId="68" xfId="0" applyFont="1" applyBorder="1" applyAlignment="1">
      <alignment horizontal="center" vertical="center"/>
    </xf>
    <xf numFmtId="0" fontId="0" fillId="0" borderId="68" xfId="0" applyBorder="1"/>
    <xf numFmtId="2" fontId="0" fillId="0" borderId="68" xfId="0" applyNumberFormat="1" applyBorder="1"/>
    <xf numFmtId="0" fontId="2" fillId="0" borderId="69" xfId="0" applyFont="1" applyBorder="1" applyAlignment="1">
      <alignment horizontal="center" vertical="center"/>
    </xf>
    <xf numFmtId="2" fontId="2" fillId="0" borderId="22" xfId="0" applyNumberFormat="1" applyFont="1" applyBorder="1"/>
    <xf numFmtId="0" fontId="0" fillId="0" borderId="22" xfId="0" applyBorder="1"/>
    <xf numFmtId="0" fontId="2" fillId="0" borderId="0" xfId="0" applyFont="1" applyBorder="1" applyAlignment="1">
      <alignment vertical="center"/>
    </xf>
    <xf numFmtId="0" fontId="2" fillId="0" borderId="46" xfId="0" applyFont="1" applyBorder="1" applyAlignment="1">
      <alignment horizontal="center" vertical="center"/>
    </xf>
    <xf numFmtId="0" fontId="8" fillId="4" borderId="25" xfId="0" applyFont="1" applyFill="1" applyBorder="1"/>
    <xf numFmtId="2" fontId="0" fillId="0" borderId="22"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9" fillId="0" borderId="0" xfId="0" applyFont="1" applyAlignment="1">
      <alignment vertical="center"/>
    </xf>
    <xf numFmtId="0" fontId="10" fillId="0" borderId="0" xfId="0" applyFont="1" applyFill="1"/>
    <xf numFmtId="0" fontId="10" fillId="0" borderId="0" xfId="0" applyFont="1"/>
    <xf numFmtId="0" fontId="23" fillId="0" borderId="54" xfId="0" applyFont="1" applyBorder="1" applyAlignment="1">
      <alignment horizontal="justify" vertical="center"/>
    </xf>
    <xf numFmtId="4" fontId="1" fillId="0" borderId="54" xfId="0" applyNumberFormat="1" applyFont="1" applyBorder="1" applyAlignment="1">
      <alignment horizontal="center" vertical="center" wrapText="1"/>
    </xf>
    <xf numFmtId="1" fontId="8" fillId="0" borderId="54" xfId="0" applyNumberFormat="1" applyFont="1" applyBorder="1" applyAlignment="1">
      <alignment horizontal="center" vertical="center" wrapText="1"/>
    </xf>
    <xf numFmtId="44" fontId="0" fillId="0" borderId="1" xfId="0" applyNumberFormat="1" applyBorder="1"/>
    <xf numFmtId="0" fontId="2" fillId="6" borderId="62" xfId="0" applyFont="1" applyFill="1" applyBorder="1" applyAlignment="1">
      <alignment horizontal="center" vertical="justify" wrapText="1"/>
    </xf>
    <xf numFmtId="0" fontId="2" fillId="0" borderId="32" xfId="0" applyFont="1" applyBorder="1" applyAlignment="1">
      <alignment horizontal="center" vertical="justify" wrapText="1"/>
    </xf>
    <xf numFmtId="0" fontId="2" fillId="6" borderId="32" xfId="0" applyFont="1" applyFill="1" applyBorder="1" applyAlignment="1">
      <alignment horizontal="center" vertical="justify" wrapText="1"/>
    </xf>
    <xf numFmtId="0" fontId="2" fillId="0" borderId="47" xfId="0" applyFont="1" applyBorder="1" applyAlignment="1">
      <alignment horizontal="center" vertical="justify" wrapText="1"/>
    </xf>
    <xf numFmtId="0" fontId="18" fillId="6" borderId="2" xfId="0" applyFont="1" applyFill="1" applyBorder="1" applyAlignment="1">
      <alignment horizontal="center" vertical="center"/>
    </xf>
    <xf numFmtId="2" fontId="18" fillId="0" borderId="54" xfId="0" applyNumberFormat="1" applyFont="1" applyBorder="1" applyAlignment="1">
      <alignment horizontal="center" vertical="center"/>
    </xf>
    <xf numFmtId="2" fontId="18" fillId="0" borderId="10"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0" fontId="23" fillId="0" borderId="1" xfId="0" applyFont="1" applyBorder="1"/>
    <xf numFmtId="0" fontId="2" fillId="0" borderId="0" xfId="0" applyFont="1" applyFill="1" applyBorder="1" applyAlignment="1">
      <alignment horizontal="center" vertical="center"/>
    </xf>
    <xf numFmtId="2" fontId="8" fillId="0" borderId="0" xfId="0" applyNumberFormat="1" applyFont="1" applyFill="1" applyBorder="1" applyAlignment="1">
      <alignment horizontal="center" vertical="center"/>
    </xf>
    <xf numFmtId="0" fontId="8" fillId="0" borderId="0" xfId="0" applyFont="1" applyFill="1" applyBorder="1" applyAlignment="1">
      <alignment horizontal="center" vertical="center"/>
    </xf>
    <xf numFmtId="2" fontId="2" fillId="0" borderId="0" xfId="0" applyNumberFormat="1" applyFont="1" applyFill="1" applyBorder="1" applyAlignment="1">
      <alignment horizontal="center"/>
    </xf>
    <xf numFmtId="0" fontId="18" fillId="0" borderId="0" xfId="0" applyFont="1" applyAlignment="1">
      <alignment horizontal="right" vertical="center"/>
    </xf>
    <xf numFmtId="0" fontId="0" fillId="0" borderId="1" xfId="0" applyBorder="1" applyAlignment="1">
      <alignment vertical="center" wrapText="1"/>
    </xf>
    <xf numFmtId="0" fontId="0" fillId="0" borderId="1" xfId="0" applyBorder="1" applyAlignment="1">
      <alignment horizontal="center" vertical="center" wrapText="1"/>
    </xf>
    <xf numFmtId="1" fontId="18" fillId="0" borderId="1" xfId="0" applyNumberFormat="1" applyFont="1" applyBorder="1" applyAlignment="1">
      <alignment horizontal="center" vertical="center" wrapText="1"/>
    </xf>
    <xf numFmtId="0" fontId="18" fillId="0" borderId="1" xfId="0" applyFont="1" applyBorder="1" applyAlignment="1">
      <alignment horizontal="center" vertical="center"/>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56" xfId="0" applyFont="1" applyBorder="1" applyAlignment="1">
      <alignment horizontal="center" vertical="justify" wrapText="1"/>
    </xf>
    <xf numFmtId="0" fontId="18" fillId="0" borderId="70" xfId="0" applyFont="1" applyBorder="1" applyAlignment="1">
      <alignment horizontal="center" vertical="center"/>
    </xf>
    <xf numFmtId="0" fontId="18" fillId="0" borderId="70" xfId="0" applyFont="1" applyBorder="1" applyAlignment="1">
      <alignment horizontal="center" vertical="center" wrapText="1"/>
    </xf>
    <xf numFmtId="0" fontId="21" fillId="6" borderId="1" xfId="0" applyFont="1" applyFill="1" applyBorder="1" applyAlignment="1">
      <alignment horizontal="center" vertical="center" wrapText="1"/>
    </xf>
    <xf numFmtId="0" fontId="0" fillId="0" borderId="0" xfId="0" applyAlignment="1">
      <alignment vertical="top" wrapText="1"/>
    </xf>
    <xf numFmtId="2" fontId="0" fillId="0" borderId="14" xfId="0" applyNumberFormat="1" applyBorder="1" applyAlignment="1">
      <alignment horizontal="center" vertical="center"/>
    </xf>
    <xf numFmtId="0" fontId="0" fillId="0" borderId="25" xfId="0" applyFill="1" applyBorder="1"/>
    <xf numFmtId="2" fontId="2" fillId="0" borderId="14" xfId="0" applyNumberFormat="1" applyFont="1" applyFill="1" applyBorder="1" applyAlignment="1">
      <alignment horizontal="center" vertical="center"/>
    </xf>
    <xf numFmtId="2" fontId="0" fillId="0" borderId="14" xfId="0" applyNumberFormat="1" applyFont="1" applyFill="1" applyBorder="1" applyAlignment="1">
      <alignment horizontal="center" vertical="center"/>
    </xf>
    <xf numFmtId="0" fontId="0" fillId="0" borderId="58" xfId="0" applyFill="1" applyBorder="1" applyAlignment="1">
      <alignment horizontal="center" vertical="center"/>
    </xf>
    <xf numFmtId="2" fontId="2" fillId="0" borderId="14" xfId="0" applyNumberFormat="1" applyFont="1" applyBorder="1" applyAlignment="1">
      <alignment horizontal="center" vertical="center"/>
    </xf>
    <xf numFmtId="4" fontId="0" fillId="0" borderId="1" xfId="0" applyNumberFormat="1" applyFont="1" applyBorder="1" applyAlignment="1">
      <alignment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4" fontId="0" fillId="0" borderId="0" xfId="0" applyNumberFormat="1"/>
    <xf numFmtId="43" fontId="2" fillId="4" borderId="1" xfId="0" applyNumberFormat="1" applyFont="1" applyFill="1" applyBorder="1"/>
    <xf numFmtId="0" fontId="2" fillId="0" borderId="1" xfId="0" applyFont="1" applyBorder="1" applyAlignment="1">
      <alignment horizontal="center" vertical="center" wrapText="1"/>
    </xf>
    <xf numFmtId="166" fontId="0" fillId="0" borderId="1" xfId="0" applyNumberFormat="1" applyBorder="1" applyAlignment="1">
      <alignment horizontal="center" vertical="center"/>
    </xf>
    <xf numFmtId="43" fontId="0" fillId="0" borderId="1" xfId="3" applyFont="1" applyBorder="1" applyAlignment="1">
      <alignment horizontal="center" vertical="center"/>
    </xf>
    <xf numFmtId="43" fontId="2" fillId="7" borderId="1" xfId="3" applyFont="1" applyFill="1" applyBorder="1" applyAlignment="1">
      <alignment horizontal="center" vertical="center"/>
    </xf>
    <xf numFmtId="0" fontId="0" fillId="0" borderId="1" xfId="0" applyBorder="1" applyAlignment="1">
      <alignment horizontal="center" vertical="center"/>
    </xf>
    <xf numFmtId="0" fontId="30" fillId="0" borderId="1" xfId="0" applyFont="1" applyBorder="1" applyAlignment="1">
      <alignment horizontal="justify" vertical="center" wrapText="1"/>
    </xf>
    <xf numFmtId="0" fontId="30" fillId="0" borderId="1" xfId="0" applyFont="1" applyBorder="1" applyAlignment="1">
      <alignment vertical="center" wrapText="1"/>
    </xf>
    <xf numFmtId="0" fontId="30" fillId="0" borderId="1" xfId="0" applyFont="1" applyBorder="1" applyAlignment="1">
      <alignment horizontal="center" vertical="center"/>
    </xf>
    <xf numFmtId="0" fontId="22" fillId="6" borderId="56" xfId="0" applyFont="1" applyFill="1" applyBorder="1" applyAlignment="1">
      <alignment horizontal="center" vertical="center" wrapText="1"/>
    </xf>
    <xf numFmtId="0" fontId="22" fillId="6" borderId="70" xfId="0" applyFont="1" applyFill="1" applyBorder="1" applyAlignment="1">
      <alignment horizontal="center" vertical="center" wrapText="1"/>
    </xf>
    <xf numFmtId="0" fontId="22" fillId="6" borderId="57" xfId="0"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30" fillId="0" borderId="54" xfId="0" applyFont="1" applyBorder="1" applyAlignment="1">
      <alignment horizontal="justify" vertical="center" wrapText="1"/>
    </xf>
    <xf numFmtId="0" fontId="30" fillId="0" borderId="54" xfId="0" applyFont="1" applyBorder="1" applyAlignment="1">
      <alignment horizontal="center" vertical="center"/>
    </xf>
    <xf numFmtId="0" fontId="2" fillId="0" borderId="1" xfId="0" applyFont="1" applyBorder="1" applyAlignment="1">
      <alignment horizontal="center" vertical="center" wrapText="1"/>
    </xf>
    <xf numFmtId="0" fontId="18" fillId="6" borderId="10" xfId="0" applyFont="1" applyFill="1" applyBorder="1" applyAlignment="1">
      <alignment horizontal="center" vertical="center"/>
    </xf>
    <xf numFmtId="0" fontId="1" fillId="0" borderId="73" xfId="0" applyFont="1" applyBorder="1" applyAlignment="1">
      <alignment vertical="center" wrapText="1"/>
    </xf>
    <xf numFmtId="0" fontId="1" fillId="0" borderId="73" xfId="0" applyFont="1" applyBorder="1" applyAlignment="1">
      <alignment horizontal="center" vertical="center" wrapText="1"/>
    </xf>
    <xf numFmtId="2" fontId="1" fillId="0" borderId="10" xfId="0" applyNumberFormat="1" applyFont="1" applyBorder="1" applyAlignment="1">
      <alignment horizontal="center" vertical="center"/>
    </xf>
    <xf numFmtId="0" fontId="18"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0" fontId="18" fillId="0" borderId="0" xfId="0" applyFont="1" applyFill="1" applyBorder="1" applyAlignment="1">
      <alignment horizontal="center" vertical="center"/>
    </xf>
    <xf numFmtId="4" fontId="18" fillId="0" borderId="0"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0" fillId="0" borderId="73" xfId="0" applyFont="1" applyBorder="1" applyAlignment="1">
      <alignment vertical="center" wrapText="1"/>
    </xf>
    <xf numFmtId="4" fontId="0" fillId="0" borderId="10" xfId="0" applyNumberFormat="1" applyFont="1" applyBorder="1" applyAlignment="1">
      <alignment horizontal="center" vertical="center" wrapText="1"/>
    </xf>
    <xf numFmtId="4" fontId="0" fillId="0" borderId="1" xfId="0" applyNumberFormat="1" applyFont="1" applyBorder="1" applyAlignment="1">
      <alignment horizontal="center" vertical="center" wrapText="1"/>
    </xf>
    <xf numFmtId="3" fontId="0" fillId="0" borderId="1" xfId="0" applyNumberFormat="1" applyFont="1" applyBorder="1" applyAlignment="1">
      <alignment horizontal="center" vertical="center" wrapText="1"/>
    </xf>
    <xf numFmtId="2" fontId="15" fillId="0" borderId="1" xfId="0" applyNumberFormat="1" applyFont="1" applyBorder="1" applyAlignment="1">
      <alignment horizontal="center" vertical="center"/>
    </xf>
    <xf numFmtId="0" fontId="8" fillId="0" borderId="1" xfId="0" applyFont="1" applyFill="1" applyBorder="1" applyAlignment="1">
      <alignment horizontal="center" vertical="center" wrapText="1"/>
    </xf>
    <xf numFmtId="0" fontId="0" fillId="0" borderId="0" xfId="0" applyAlignment="1">
      <alignment horizontal="left" vertical="center"/>
    </xf>
    <xf numFmtId="0" fontId="2" fillId="0" borderId="25"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5"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ont="1" applyFill="1" applyBorder="1" applyAlignment="1">
      <alignment horizontal="center"/>
    </xf>
    <xf numFmtId="0" fontId="0" fillId="10" borderId="1" xfId="0" applyFill="1" applyBorder="1" applyAlignment="1">
      <alignment horizontal="center"/>
    </xf>
    <xf numFmtId="0" fontId="0" fillId="10" borderId="1" xfId="0" applyFont="1"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10" fontId="0" fillId="10" borderId="4" xfId="0" applyNumberFormat="1" applyFill="1" applyBorder="1" applyAlignment="1">
      <alignment horizontal="center" vertic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20" xfId="0" applyNumberFormat="1" applyFill="1" applyBorder="1"/>
    <xf numFmtId="9" fontId="0" fillId="10" borderId="22" xfId="0" applyNumberFormat="1" applyFill="1" applyBorder="1"/>
    <xf numFmtId="0" fontId="2" fillId="10" borderId="20" xfId="0" applyFont="1" applyFill="1" applyBorder="1" applyAlignment="1">
      <alignment horizontal="center" vertical="center"/>
    </xf>
    <xf numFmtId="0" fontId="2" fillId="10" borderId="21" xfId="0" applyFont="1" applyFill="1" applyBorder="1" applyAlignment="1">
      <alignment horizontal="center" vertical="center"/>
    </xf>
    <xf numFmtId="0" fontId="2" fillId="10" borderId="22" xfId="0" applyFont="1" applyFill="1" applyBorder="1" applyAlignment="1">
      <alignment horizontal="center" vertical="center"/>
    </xf>
    <xf numFmtId="2" fontId="2" fillId="0" borderId="52" xfId="0" applyNumberFormat="1" applyFont="1" applyFill="1" applyBorder="1" applyAlignment="1">
      <alignment horizontal="center" vertical="center"/>
    </xf>
    <xf numFmtId="2" fontId="2" fillId="0" borderId="22" xfId="0" applyNumberFormat="1" applyFont="1" applyFill="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20" xfId="0" applyNumberFormat="1" applyFont="1" applyFill="1" applyBorder="1" applyAlignment="1">
      <alignment horizontal="center" vertical="center"/>
    </xf>
    <xf numFmtId="166" fontId="0" fillId="10" borderId="21" xfId="0" applyNumberFormat="1" applyFont="1" applyFill="1" applyBorder="1" applyAlignment="1">
      <alignment horizontal="center" vertical="center"/>
    </xf>
    <xf numFmtId="166" fontId="2" fillId="10" borderId="21" xfId="0" applyNumberFormat="1" applyFont="1" applyFill="1" applyBorder="1" applyAlignment="1">
      <alignment horizontal="center" vertical="center"/>
    </xf>
    <xf numFmtId="0" fontId="0" fillId="10" borderId="22" xfId="0" applyFont="1" applyFill="1" applyBorder="1" applyAlignment="1">
      <alignment horizontal="center" vertical="center"/>
    </xf>
    <xf numFmtId="166" fontId="2" fillId="0" borderId="11" xfId="0" applyNumberFormat="1" applyFont="1" applyBorder="1"/>
    <xf numFmtId="0" fontId="34" fillId="0" borderId="0" xfId="0" applyFont="1" applyFill="1" applyBorder="1" applyAlignment="1">
      <alignment vertical="center"/>
    </xf>
    <xf numFmtId="0" fontId="35" fillId="0" borderId="0" xfId="0" applyFont="1"/>
    <xf numFmtId="0" fontId="34" fillId="0" borderId="0" xfId="0" applyFont="1"/>
    <xf numFmtId="2" fontId="35" fillId="0" borderId="0" xfId="0" applyNumberFormat="1" applyFont="1"/>
    <xf numFmtId="2" fontId="34" fillId="0" borderId="0" xfId="0" applyNumberFormat="1" applyFont="1"/>
    <xf numFmtId="0" fontId="35" fillId="0" borderId="25" xfId="0" applyFont="1" applyBorder="1"/>
    <xf numFmtId="0" fontId="35" fillId="0" borderId="23" xfId="0" applyFont="1" applyBorder="1"/>
    <xf numFmtId="0" fontId="35" fillId="0" borderId="14" xfId="0" applyFont="1" applyBorder="1" applyAlignment="1">
      <alignment horizontal="center" vertical="center"/>
    </xf>
    <xf numFmtId="0" fontId="35" fillId="0" borderId="0" xfId="0" applyFont="1" applyAlignment="1">
      <alignment horizontal="center" vertical="center"/>
    </xf>
    <xf numFmtId="0" fontId="34" fillId="4" borderId="25" xfId="0" applyFont="1" applyFill="1" applyBorder="1"/>
    <xf numFmtId="0" fontId="34" fillId="4" borderId="23" xfId="0" applyFont="1" applyFill="1" applyBorder="1"/>
    <xf numFmtId="2" fontId="34" fillId="4" borderId="14" xfId="0" applyNumberFormat="1" applyFont="1" applyFill="1" applyBorder="1"/>
    <xf numFmtId="166" fontId="2" fillId="0" borderId="14" xfId="0" applyNumberFormat="1"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horizontal="center" vertical="center"/>
    </xf>
    <xf numFmtId="0" fontId="19" fillId="0" borderId="0" xfId="4" applyAlignment="1" applyProtection="1"/>
    <xf numFmtId="0" fontId="2" fillId="0" borderId="1" xfId="0" applyFont="1" applyBorder="1" applyAlignment="1">
      <alignment horizontal="center" vertical="center"/>
    </xf>
    <xf numFmtId="10" fontId="0" fillId="0" borderId="1" xfId="0" applyNumberFormat="1" applyFont="1" applyFill="1" applyBorder="1" applyAlignment="1">
      <alignment horizontal="center" vertical="center"/>
    </xf>
    <xf numFmtId="2" fontId="0" fillId="0" borderId="1" xfId="0" applyNumberFormat="1" applyBorder="1" applyAlignment="1">
      <alignment vertical="center"/>
    </xf>
    <xf numFmtId="10" fontId="0" fillId="0" borderId="1" xfId="0" applyNumberForma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Border="1" applyAlignment="1">
      <alignment horizontal="center"/>
    </xf>
    <xf numFmtId="10" fontId="0" fillId="0" borderId="1" xfId="0" applyNumberFormat="1" applyBorder="1" applyAlignment="1">
      <alignment horizontal="center"/>
    </xf>
    <xf numFmtId="0" fontId="2" fillId="0" borderId="1" xfId="0" applyFont="1" applyBorder="1" applyAlignment="1">
      <alignment horizontal="center" vertical="center"/>
    </xf>
    <xf numFmtId="0" fontId="2" fillId="0" borderId="1" xfId="0" applyFont="1" applyBorder="1" applyAlignment="1">
      <alignment horizontal="center"/>
    </xf>
    <xf numFmtId="0" fontId="2" fillId="4" borderId="1" xfId="0" applyFont="1" applyFill="1" applyBorder="1" applyAlignment="1">
      <alignment horizontal="center"/>
    </xf>
    <xf numFmtId="0" fontId="2" fillId="0" borderId="1" xfId="0" applyFont="1" applyBorder="1" applyAlignment="1">
      <alignment horizontal="center"/>
    </xf>
    <xf numFmtId="0" fontId="0" fillId="0" borderId="1" xfId="0" applyBorder="1" applyAlignment="1">
      <alignment horizontal="center" vertical="center"/>
    </xf>
    <xf numFmtId="0" fontId="2" fillId="4"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0" fillId="0" borderId="0" xfId="0" applyAlignment="1">
      <alignment horizontal="left" vertical="top" wrapText="1"/>
    </xf>
    <xf numFmtId="10" fontId="0" fillId="0" borderId="1" xfId="0" applyNumberFormat="1" applyBorder="1" applyAlignment="1">
      <alignment horizontal="center"/>
    </xf>
    <xf numFmtId="10" fontId="0" fillId="0" borderId="1" xfId="0" applyNumberFormat="1" applyBorder="1" applyAlignment="1">
      <alignment horizontal="center" vertical="center"/>
    </xf>
    <xf numFmtId="171" fontId="1" fillId="0" borderId="0" xfId="2" applyNumberFormat="1"/>
    <xf numFmtId="0" fontId="2" fillId="0" borderId="0" xfId="0" applyFont="1" applyFill="1" applyBorder="1" applyAlignment="1">
      <alignment horizontal="left" vertical="center"/>
    </xf>
    <xf numFmtId="4" fontId="0" fillId="0" borderId="1" xfId="0" applyNumberFormat="1" applyBorder="1"/>
    <xf numFmtId="4" fontId="2" fillId="4" borderId="1" xfId="0" applyNumberFormat="1" applyFont="1" applyFill="1" applyBorder="1" applyAlignment="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8" fillId="0" borderId="1" xfId="0" applyFont="1" applyBorder="1" applyAlignment="1">
      <alignment horizontal="left"/>
    </xf>
    <xf numFmtId="10" fontId="0" fillId="3" borderId="1" xfId="0" applyNumberFormat="1" applyFill="1" applyBorder="1" applyAlignment="1">
      <alignment horizontal="center"/>
    </xf>
    <xf numFmtId="0" fontId="2" fillId="0" borderId="0" xfId="0" applyFont="1" applyAlignment="1">
      <alignment horizontal="center"/>
    </xf>
    <xf numFmtId="10" fontId="2" fillId="0" borderId="0" xfId="0" applyNumberFormat="1" applyFont="1" applyAlignment="1">
      <alignment horizont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0" fontId="0" fillId="0" borderId="65" xfId="0" applyBorder="1" applyAlignment="1">
      <alignment horizontal="justify" vertical="top" wrapText="1"/>
    </xf>
    <xf numFmtId="0" fontId="0" fillId="0" borderId="67" xfId="0" applyBorder="1" applyAlignment="1">
      <alignment horizontal="justify" vertical="top" wrapText="1"/>
    </xf>
    <xf numFmtId="0" fontId="0" fillId="0" borderId="66" xfId="0" applyBorder="1" applyAlignment="1">
      <alignment horizontal="justify" vertical="top" wrapText="1"/>
    </xf>
    <xf numFmtId="0" fontId="0" fillId="0" borderId="46" xfId="0" applyBorder="1" applyAlignment="1">
      <alignment horizontal="justify" vertical="top" wrapText="1"/>
    </xf>
    <xf numFmtId="0" fontId="0" fillId="0" borderId="0" xfId="0" applyBorder="1" applyAlignment="1">
      <alignment horizontal="justify" vertical="top" wrapText="1"/>
    </xf>
    <xf numFmtId="0" fontId="0" fillId="0" borderId="50" xfId="0" applyBorder="1" applyAlignment="1">
      <alignment horizontal="justify" vertical="top" wrapText="1"/>
    </xf>
    <xf numFmtId="0" fontId="0" fillId="0" borderId="36" xfId="0" applyBorder="1" applyAlignment="1">
      <alignment horizontal="justify" vertical="top" wrapText="1"/>
    </xf>
    <xf numFmtId="0" fontId="0" fillId="0" borderId="37" xfId="0" applyBorder="1" applyAlignment="1">
      <alignment horizontal="justify" vertical="top" wrapText="1"/>
    </xf>
    <xf numFmtId="0" fontId="0" fillId="0" borderId="58" xfId="0" applyBorder="1" applyAlignment="1">
      <alignment horizontal="justify" vertical="top" wrapText="1"/>
    </xf>
    <xf numFmtId="0" fontId="0" fillId="0" borderId="25" xfId="0" applyBorder="1" applyAlignment="1">
      <alignment horizontal="justify" vertical="top" wrapText="1"/>
    </xf>
    <xf numFmtId="0" fontId="0" fillId="0" borderId="23" xfId="0" applyBorder="1" applyAlignment="1">
      <alignment horizontal="justify" vertical="top" wrapText="1"/>
    </xf>
    <xf numFmtId="0" fontId="0" fillId="0" borderId="14" xfId="0" applyBorder="1" applyAlignment="1">
      <alignment horizontal="justify" vertical="top" wrapText="1"/>
    </xf>
    <xf numFmtId="0" fontId="0" fillId="10" borderId="67" xfId="0" applyFill="1" applyBorder="1" applyAlignment="1">
      <alignment horizontal="center"/>
    </xf>
    <xf numFmtId="0" fontId="0" fillId="10" borderId="37" xfId="0" applyFill="1" applyBorder="1" applyAlignment="1">
      <alignment horizontal="center"/>
    </xf>
    <xf numFmtId="0" fontId="0" fillId="0" borderId="1" xfId="0" applyBorder="1" applyAlignment="1">
      <alignment horizontal="left"/>
    </xf>
    <xf numFmtId="0" fontId="0" fillId="0" borderId="1" xfId="0" applyFont="1" applyBorder="1" applyAlignment="1">
      <alignment horizontal="left"/>
    </xf>
    <xf numFmtId="0" fontId="15" fillId="4" borderId="1" xfId="0" applyFont="1" applyFill="1" applyBorder="1" applyAlignment="1">
      <alignment horizontal="center"/>
    </xf>
    <xf numFmtId="0" fontId="2" fillId="4" borderId="1" xfId="0" applyFont="1" applyFill="1" applyBorder="1" applyAlignment="1">
      <alignment horizontal="center"/>
    </xf>
    <xf numFmtId="0" fontId="0" fillId="0" borderId="1" xfId="0" applyBorder="1"/>
    <xf numFmtId="0" fontId="0" fillId="0" borderId="1" xfId="0" applyFont="1" applyBorder="1"/>
    <xf numFmtId="0" fontId="2" fillId="5" borderId="1" xfId="0" applyFont="1" applyFill="1" applyBorder="1" applyAlignment="1">
      <alignment horizontal="center"/>
    </xf>
    <xf numFmtId="0" fontId="22" fillId="0" borderId="1" xfId="0" applyFont="1" applyBorder="1" applyAlignment="1">
      <alignment horizontal="left"/>
    </xf>
    <xf numFmtId="0" fontId="0" fillId="0" borderId="1" xfId="0" applyFill="1" applyBorder="1" applyAlignment="1">
      <alignment horizontal="left" wrapText="1"/>
    </xf>
    <xf numFmtId="0" fontId="4" fillId="0" borderId="1" xfId="0" applyFont="1" applyBorder="1" applyAlignment="1">
      <alignment horizontal="left" vertical="center"/>
    </xf>
    <xf numFmtId="0" fontId="4" fillId="0" borderId="1" xfId="0" applyFont="1" applyBorder="1" applyAlignment="1">
      <alignment horizontal="left"/>
    </xf>
    <xf numFmtId="0" fontId="0" fillId="10" borderId="1" xfId="0" applyFont="1" applyFill="1" applyBorder="1" applyAlignment="1">
      <alignment horizontal="left" vertical="center"/>
    </xf>
    <xf numFmtId="0" fontId="4" fillId="0" borderId="25" xfId="0" applyFont="1" applyBorder="1" applyAlignment="1">
      <alignment horizontal="center"/>
    </xf>
    <xf numFmtId="0" fontId="4" fillId="0" borderId="23" xfId="0" applyFont="1" applyBorder="1" applyAlignment="1">
      <alignment horizontal="center"/>
    </xf>
    <xf numFmtId="0" fontId="4" fillId="0" borderId="31" xfId="0" applyFont="1" applyBorder="1" applyAlignment="1">
      <alignment horizontal="center"/>
    </xf>
    <xf numFmtId="0" fontId="4" fillId="0" borderId="0" xfId="0" applyFont="1" applyBorder="1" applyAlignment="1">
      <alignment horizontal="center"/>
    </xf>
    <xf numFmtId="0" fontId="4" fillId="0" borderId="39" xfId="0" applyFont="1" applyBorder="1" applyAlignment="1">
      <alignment horizontal="left"/>
    </xf>
    <xf numFmtId="0" fontId="4" fillId="0" borderId="15" xfId="0" applyFont="1" applyBorder="1" applyAlignment="1">
      <alignment horizontal="left"/>
    </xf>
    <xf numFmtId="0" fontId="4" fillId="0" borderId="40" xfId="0" applyFont="1" applyBorder="1" applyAlignment="1">
      <alignment horizontal="left"/>
    </xf>
    <xf numFmtId="0" fontId="4" fillId="0" borderId="29" xfId="0" applyFont="1" applyBorder="1" applyAlignment="1">
      <alignment horizontal="left"/>
    </xf>
    <xf numFmtId="0" fontId="4" fillId="0" borderId="12" xfId="0" applyFont="1" applyBorder="1" applyAlignment="1">
      <alignment horizontal="left"/>
    </xf>
    <xf numFmtId="0" fontId="4" fillId="0" borderId="30" xfId="0" applyFont="1" applyBorder="1" applyAlignment="1">
      <alignment horizontal="left"/>
    </xf>
    <xf numFmtId="0" fontId="2" fillId="0" borderId="25" xfId="0" applyFont="1" applyFill="1" applyBorder="1" applyAlignment="1">
      <alignment horizontal="center" wrapText="1"/>
    </xf>
    <xf numFmtId="0" fontId="2" fillId="0" borderId="14" xfId="0" applyFont="1" applyFill="1" applyBorder="1" applyAlignment="1">
      <alignment horizontal="center" wrapText="1"/>
    </xf>
    <xf numFmtId="0" fontId="4" fillId="0" borderId="9" xfId="0" applyFont="1" applyBorder="1" applyAlignment="1">
      <alignment horizontal="center"/>
    </xf>
    <xf numFmtId="0" fontId="4" fillId="0" borderId="8" xfId="0" applyFont="1" applyBorder="1" applyAlignment="1">
      <alignment horizontal="center"/>
    </xf>
    <xf numFmtId="0" fontId="4" fillId="0" borderId="10" xfId="0" applyFont="1" applyBorder="1" applyAlignment="1">
      <alignment horizontal="center"/>
    </xf>
    <xf numFmtId="0" fontId="4" fillId="0" borderId="26" xfId="0" applyFont="1" applyBorder="1" applyAlignment="1">
      <alignment horizontal="center"/>
    </xf>
    <xf numFmtId="0" fontId="2" fillId="0" borderId="1" xfId="0" applyFont="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center"/>
    </xf>
    <xf numFmtId="0" fontId="2" fillId="4" borderId="25" xfId="0" applyFont="1" applyFill="1" applyBorder="1" applyAlignment="1">
      <alignment horizontal="center"/>
    </xf>
    <xf numFmtId="0" fontId="2" fillId="4" borderId="23" xfId="0" applyFont="1" applyFill="1" applyBorder="1" applyAlignment="1">
      <alignment horizontal="center"/>
    </xf>
    <xf numFmtId="0" fontId="2" fillId="4" borderId="14" xfId="0" applyFont="1" applyFill="1" applyBorder="1" applyAlignment="1">
      <alignment horizontal="center"/>
    </xf>
    <xf numFmtId="0" fontId="0" fillId="0" borderId="1" xfId="0" applyFont="1" applyBorder="1" applyAlignment="1">
      <alignment horizontal="center" wrapText="1"/>
    </xf>
    <xf numFmtId="0" fontId="4" fillId="0" borderId="1" xfId="0" applyFont="1" applyBorder="1" applyAlignment="1">
      <alignment horizontal="center" wrapText="1"/>
    </xf>
    <xf numFmtId="0" fontId="0"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33" fillId="0" borderId="29" xfId="0" applyFont="1" applyBorder="1" applyAlignment="1">
      <alignment horizontal="center"/>
    </xf>
    <xf numFmtId="0" fontId="33" fillId="0" borderId="12" xfId="0" applyFont="1" applyBorder="1" applyAlignment="1">
      <alignment horizontal="center"/>
    </xf>
    <xf numFmtId="0" fontId="33" fillId="0" borderId="30" xfId="0" applyFont="1" applyBorder="1" applyAlignment="1">
      <alignment horizontal="center"/>
    </xf>
    <xf numFmtId="0" fontId="2" fillId="4" borderId="29"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30" xfId="0" applyFont="1" applyFill="1" applyBorder="1" applyAlignment="1">
      <alignment horizontal="center" vertical="center"/>
    </xf>
    <xf numFmtId="0" fontId="0" fillId="0" borderId="1" xfId="0" applyBorder="1" applyAlignment="1">
      <alignment horizontal="left" wrapText="1"/>
    </xf>
    <xf numFmtId="0" fontId="0" fillId="0" borderId="1" xfId="0" applyFont="1" applyBorder="1" applyAlignment="1">
      <alignment horizontal="left" wrapText="1"/>
    </xf>
    <xf numFmtId="0" fontId="2" fillId="4" borderId="29" xfId="0" applyFont="1" applyFill="1" applyBorder="1" applyAlignment="1">
      <alignment horizontal="center"/>
    </xf>
    <xf numFmtId="0" fontId="2" fillId="4" borderId="12" xfId="0" applyFont="1" applyFill="1" applyBorder="1" applyAlignment="1">
      <alignment horizontal="center"/>
    </xf>
    <xf numFmtId="0" fontId="2" fillId="4" borderId="30" xfId="0" applyFont="1" applyFill="1" applyBorder="1" applyAlignment="1">
      <alignment horizontal="center"/>
    </xf>
    <xf numFmtId="0" fontId="0" fillId="0" borderId="1" xfId="0" applyBorder="1" applyAlignment="1">
      <alignment horizontal="left" vertical="center"/>
    </xf>
    <xf numFmtId="0" fontId="0" fillId="0" borderId="1" xfId="0" applyFont="1" applyFill="1" applyBorder="1" applyAlignment="1">
      <alignment horizontal="left" wrapText="1"/>
    </xf>
    <xf numFmtId="0" fontId="0" fillId="0" borderId="1" xfId="0" applyBorder="1" applyAlignment="1">
      <alignment wrapText="1"/>
    </xf>
    <xf numFmtId="0" fontId="0" fillId="0" borderId="1" xfId="0" applyFont="1" applyBorder="1" applyAlignment="1">
      <alignment wrapText="1"/>
    </xf>
    <xf numFmtId="0" fontId="2" fillId="0" borderId="29" xfId="0" applyFont="1" applyBorder="1" applyAlignment="1">
      <alignment horizontal="center"/>
    </xf>
    <xf numFmtId="0" fontId="2" fillId="0" borderId="12" xfId="0" applyFont="1" applyBorder="1" applyAlignment="1">
      <alignment horizontal="center"/>
    </xf>
    <xf numFmtId="0" fontId="2" fillId="2" borderId="47" xfId="0" applyFont="1" applyFill="1" applyBorder="1" applyAlignment="1">
      <alignment horizontal="center"/>
    </xf>
    <xf numFmtId="0" fontId="2" fillId="2" borderId="42" xfId="0" applyFont="1" applyFill="1" applyBorder="1" applyAlignment="1">
      <alignment horizontal="center"/>
    </xf>
    <xf numFmtId="0" fontId="0" fillId="0" borderId="1" xfId="0" applyFill="1" applyBorder="1" applyAlignment="1">
      <alignment horizontal="left"/>
    </xf>
    <xf numFmtId="0" fontId="0" fillId="0" borderId="1" xfId="0" applyFont="1" applyFill="1" applyBorder="1" applyAlignment="1">
      <alignment horizontal="left"/>
    </xf>
    <xf numFmtId="0" fontId="0" fillId="0" borderId="29" xfId="0" applyFont="1" applyBorder="1" applyAlignment="1">
      <alignment horizontal="left"/>
    </xf>
    <xf numFmtId="0" fontId="0" fillId="0" borderId="12" xfId="0" applyFont="1" applyBorder="1" applyAlignment="1">
      <alignment horizontal="left"/>
    </xf>
    <xf numFmtId="0" fontId="0" fillId="0" borderId="30" xfId="0" applyFont="1" applyBorder="1" applyAlignment="1">
      <alignment horizontal="left"/>
    </xf>
    <xf numFmtId="0" fontId="2" fillId="0" borderId="1"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2" fillId="0" borderId="1" xfId="0" applyFont="1" applyBorder="1" applyAlignment="1">
      <alignment horizontal="left"/>
    </xf>
    <xf numFmtId="0" fontId="4" fillId="0" borderId="5" xfId="0" applyFont="1" applyBorder="1" applyAlignment="1">
      <alignment horizontal="center"/>
    </xf>
    <xf numFmtId="0" fontId="4" fillId="0" borderId="4" xfId="0" applyFont="1" applyBorder="1" applyAlignment="1">
      <alignment horizontal="center"/>
    </xf>
    <xf numFmtId="0" fontId="2" fillId="0" borderId="36" xfId="0" applyFont="1" applyBorder="1" applyAlignment="1">
      <alignment horizontal="center"/>
    </xf>
    <xf numFmtId="0" fontId="2" fillId="0" borderId="37" xfId="0" applyFont="1" applyBorder="1" applyAlignment="1">
      <alignment horizontal="center"/>
    </xf>
    <xf numFmtId="0" fontId="2" fillId="0" borderId="38" xfId="0" applyFont="1" applyBorder="1" applyAlignment="1">
      <alignment horizontal="center"/>
    </xf>
    <xf numFmtId="0" fontId="4" fillId="0" borderId="1" xfId="0" applyFont="1" applyBorder="1" applyAlignment="1">
      <alignment horizontal="center"/>
    </xf>
    <xf numFmtId="0" fontId="4" fillId="0" borderId="29"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33" xfId="0" applyFont="1" applyBorder="1" applyAlignment="1">
      <alignment horizontal="center"/>
    </xf>
    <xf numFmtId="0" fontId="2" fillId="0" borderId="29" xfId="0" applyFont="1" applyBorder="1" applyAlignment="1">
      <alignment horizontal="center" vertical="center"/>
    </xf>
    <xf numFmtId="0" fontId="2" fillId="0" borderId="12" xfId="0" applyFont="1" applyBorder="1" applyAlignment="1">
      <alignment horizontal="center" vertical="center"/>
    </xf>
    <xf numFmtId="0" fontId="2" fillId="0" borderId="30" xfId="0" applyFont="1" applyBorder="1" applyAlignment="1">
      <alignment horizontal="center" vertical="center"/>
    </xf>
    <xf numFmtId="0" fontId="0" fillId="0" borderId="29" xfId="0" applyBorder="1" applyAlignment="1">
      <alignment horizontal="left" vertical="center"/>
    </xf>
    <xf numFmtId="0" fontId="0" fillId="0" borderId="12" xfId="0" applyBorder="1" applyAlignment="1">
      <alignment horizontal="left" vertical="center"/>
    </xf>
    <xf numFmtId="0" fontId="0" fillId="0" borderId="30" xfId="0" applyBorder="1" applyAlignment="1">
      <alignment horizontal="left" vertical="center"/>
    </xf>
    <xf numFmtId="0" fontId="0" fillId="4" borderId="1" xfId="0" applyFill="1" applyBorder="1" applyAlignment="1">
      <alignment horizontal="center" vertical="center"/>
    </xf>
    <xf numFmtId="0" fontId="0" fillId="4" borderId="1" xfId="0" applyFill="1" applyBorder="1" applyAlignment="1">
      <alignment horizontal="left" vertical="top" wrapText="1"/>
    </xf>
    <xf numFmtId="43" fontId="2" fillId="4" borderId="1" xfId="0" applyNumberFormat="1" applyFont="1" applyFill="1" applyBorder="1" applyAlignment="1">
      <alignment horizontal="center" vertical="center"/>
    </xf>
    <xf numFmtId="0" fontId="2" fillId="4" borderId="1" xfId="0" applyFont="1" applyFill="1" applyBorder="1" applyAlignment="1">
      <alignment horizontal="center" vertical="center"/>
    </xf>
    <xf numFmtId="2" fontId="0" fillId="0" borderId="1" xfId="0" applyNumberFormat="1" applyBorder="1" applyAlignment="1">
      <alignment horizontal="center" vertical="center"/>
    </xf>
    <xf numFmtId="165" fontId="0" fillId="0" borderId="1" xfId="0" applyNumberFormat="1" applyBorder="1" applyAlignment="1">
      <alignment horizontal="center" vertical="center"/>
    </xf>
    <xf numFmtId="0" fontId="2" fillId="0" borderId="1" xfId="0" applyFont="1" applyBorder="1" applyAlignment="1">
      <alignment horizontal="center" vertical="center"/>
    </xf>
    <xf numFmtId="0" fontId="4" fillId="0" borderId="9" xfId="0" applyFont="1" applyBorder="1" applyAlignment="1">
      <alignment horizontal="left"/>
    </xf>
    <xf numFmtId="0" fontId="4" fillId="0" borderId="8" xfId="0" applyFont="1" applyBorder="1" applyAlignment="1">
      <alignment horizontal="left"/>
    </xf>
    <xf numFmtId="0" fontId="4" fillId="0" borderId="2" xfId="0" applyFont="1" applyBorder="1" applyAlignment="1">
      <alignment horizontal="left"/>
    </xf>
    <xf numFmtId="0" fontId="4" fillId="0" borderId="3" xfId="0" applyFont="1" applyBorder="1" applyAlignment="1">
      <alignment horizontal="left"/>
    </xf>
    <xf numFmtId="0" fontId="4" fillId="0" borderId="33" xfId="0" applyFont="1" applyBorder="1" applyAlignment="1">
      <alignment horizontal="left"/>
    </xf>
    <xf numFmtId="0" fontId="4" fillId="0" borderId="16" xfId="0" applyFont="1" applyBorder="1" applyAlignment="1">
      <alignment horizontal="left"/>
    </xf>
    <xf numFmtId="0" fontId="4" fillId="0" borderId="34" xfId="0" applyFont="1" applyBorder="1" applyAlignment="1">
      <alignment horizontal="left"/>
    </xf>
    <xf numFmtId="0" fontId="2" fillId="0" borderId="25" xfId="0" applyFont="1" applyBorder="1" applyAlignment="1">
      <alignment horizontal="center"/>
    </xf>
    <xf numFmtId="0" fontId="2" fillId="0" borderId="23" xfId="0" applyFont="1" applyBorder="1" applyAlignment="1">
      <alignment horizontal="center"/>
    </xf>
    <xf numFmtId="0" fontId="2" fillId="0" borderId="14" xfId="0" applyFont="1" applyBorder="1" applyAlignment="1">
      <alignment horizontal="center"/>
    </xf>
    <xf numFmtId="0" fontId="2" fillId="0" borderId="35" xfId="0" applyFont="1" applyBorder="1" applyAlignment="1">
      <alignment horizontal="left"/>
    </xf>
    <xf numFmtId="0" fontId="2" fillId="0" borderId="23" xfId="0" applyFont="1" applyBorder="1" applyAlignment="1">
      <alignment horizontal="left"/>
    </xf>
    <xf numFmtId="0" fontId="2" fillId="0" borderId="14" xfId="0" applyFont="1" applyBorder="1" applyAlignment="1">
      <alignment horizontal="left"/>
    </xf>
    <xf numFmtId="0" fontId="2" fillId="0" borderId="29" xfId="0" applyFont="1" applyBorder="1" applyAlignment="1">
      <alignment horizontal="left"/>
    </xf>
    <xf numFmtId="0" fontId="2" fillId="0" borderId="12" xfId="0" applyFont="1" applyBorder="1" applyAlignment="1">
      <alignment horizontal="left"/>
    </xf>
    <xf numFmtId="0" fontId="2" fillId="0" borderId="30" xfId="0" applyFont="1" applyBorder="1" applyAlignment="1">
      <alignment horizontal="left"/>
    </xf>
    <xf numFmtId="0" fontId="0" fillId="0" borderId="41" xfId="0" applyBorder="1" applyAlignment="1">
      <alignment horizontal="justify" vertical="justify" wrapText="1"/>
    </xf>
    <xf numFmtId="0" fontId="0" fillId="0" borderId="42" xfId="0" applyBorder="1" applyAlignment="1">
      <alignment horizontal="justify" vertical="justify" wrapText="1"/>
    </xf>
    <xf numFmtId="0" fontId="0" fillId="0" borderId="43" xfId="0" applyBorder="1" applyAlignment="1">
      <alignment horizontal="justify" vertical="justify" wrapText="1"/>
    </xf>
    <xf numFmtId="0" fontId="0" fillId="0" borderId="26" xfId="0" applyBorder="1" applyAlignment="1">
      <alignment horizontal="justify" vertical="justify" wrapText="1"/>
    </xf>
    <xf numFmtId="0" fontId="0" fillId="0" borderId="27" xfId="0" applyBorder="1" applyAlignment="1">
      <alignment horizontal="justify" vertical="justify" wrapText="1"/>
    </xf>
    <xf numFmtId="0" fontId="0" fillId="0" borderId="28" xfId="0" applyBorder="1" applyAlignment="1">
      <alignment horizontal="justify" vertical="justify" wrapText="1"/>
    </xf>
    <xf numFmtId="0" fontId="2" fillId="0" borderId="1" xfId="0" applyFont="1" applyBorder="1" applyAlignment="1">
      <alignment horizontal="center" wrapText="1"/>
    </xf>
    <xf numFmtId="0" fontId="0" fillId="0" borderId="1" xfId="0" applyBorder="1" applyAlignment="1">
      <alignment horizontal="center" vertical="center" wrapText="1"/>
    </xf>
    <xf numFmtId="0" fontId="0" fillId="0" borderId="41" xfId="0" applyFont="1" applyBorder="1" applyAlignment="1">
      <alignment horizontal="justify" vertical="justify" wrapText="1"/>
    </xf>
    <xf numFmtId="0" fontId="0" fillId="0" borderId="42" xfId="0" applyFont="1" applyBorder="1" applyAlignment="1">
      <alignment horizontal="justify" vertical="justify" wrapText="1"/>
    </xf>
    <xf numFmtId="0" fontId="0" fillId="0" borderId="43" xfId="0" applyFont="1" applyBorder="1" applyAlignment="1">
      <alignment horizontal="justify" vertical="justify" wrapText="1"/>
    </xf>
    <xf numFmtId="0" fontId="0" fillId="0" borderId="26" xfId="0" applyFont="1" applyBorder="1" applyAlignment="1">
      <alignment horizontal="justify" vertical="justify" wrapText="1"/>
    </xf>
    <xf numFmtId="0" fontId="0" fillId="0" borderId="27" xfId="0" applyFont="1" applyBorder="1" applyAlignment="1">
      <alignment horizontal="justify" vertical="justify" wrapText="1"/>
    </xf>
    <xf numFmtId="0" fontId="0" fillId="0" borderId="28" xfId="0" applyFont="1" applyBorder="1" applyAlignment="1">
      <alignment horizontal="justify" vertical="justify" wrapText="1"/>
    </xf>
    <xf numFmtId="0" fontId="0" fillId="0" borderId="1" xfId="0" applyBorder="1" applyAlignment="1">
      <alignment horizontal="center" wrapText="1"/>
    </xf>
    <xf numFmtId="0" fontId="0" fillId="0" borderId="1" xfId="0" applyBorder="1" applyAlignment="1">
      <alignment horizontal="center"/>
    </xf>
    <xf numFmtId="0" fontId="2" fillId="0" borderId="1" xfId="0" applyFont="1" applyBorder="1" applyAlignment="1">
      <alignment horizontal="center" vertical="center" wrapText="1"/>
    </xf>
    <xf numFmtId="0" fontId="15" fillId="0" borderId="41" xfId="0" applyFont="1" applyBorder="1" applyAlignment="1">
      <alignment horizontal="justify" vertical="justify" wrapText="1"/>
    </xf>
    <xf numFmtId="0" fontId="32" fillId="0" borderId="42" xfId="0" applyFont="1" applyBorder="1" applyAlignment="1">
      <alignment horizontal="justify" vertical="justify" wrapText="1"/>
    </xf>
    <xf numFmtId="0" fontId="32" fillId="0" borderId="43" xfId="0" applyFont="1" applyBorder="1" applyAlignment="1">
      <alignment horizontal="justify" vertical="justify" wrapText="1"/>
    </xf>
    <xf numFmtId="0" fontId="32" fillId="0" borderId="26" xfId="0" applyFont="1" applyBorder="1" applyAlignment="1">
      <alignment horizontal="justify" vertical="justify" wrapText="1"/>
    </xf>
    <xf numFmtId="0" fontId="32" fillId="0" borderId="27" xfId="0" applyFont="1" applyBorder="1" applyAlignment="1">
      <alignment horizontal="justify" vertical="justify" wrapText="1"/>
    </xf>
    <xf numFmtId="0" fontId="32" fillId="0" borderId="28" xfId="0" applyFont="1" applyBorder="1" applyAlignment="1">
      <alignment horizontal="justify" vertical="justify" wrapText="1"/>
    </xf>
    <xf numFmtId="0" fontId="0" fillId="0" borderId="0" xfId="0" applyAlignment="1">
      <alignment horizontal="justify" vertical="justify" wrapText="1"/>
    </xf>
    <xf numFmtId="0" fontId="0" fillId="0" borderId="0" xfId="0" applyAlignment="1">
      <alignment horizontal="justify" vertical="justify"/>
    </xf>
    <xf numFmtId="0" fontId="0" fillId="0" borderId="1" xfId="0" applyBorder="1" applyAlignment="1">
      <alignment horizontal="justify" vertical="justify"/>
    </xf>
    <xf numFmtId="2" fontId="0" fillId="0" borderId="1" xfId="0" applyNumberFormat="1" applyBorder="1" applyAlignment="1">
      <alignment horizontal="center"/>
    </xf>
    <xf numFmtId="2" fontId="0" fillId="10" borderId="1" xfId="0" applyNumberFormat="1" applyFill="1" applyBorder="1" applyAlignment="1">
      <alignment horizontal="center"/>
    </xf>
    <xf numFmtId="0" fontId="0" fillId="0" borderId="1" xfId="0" applyBorder="1" applyAlignment="1">
      <alignment horizontal="justify" vertical="justify" wrapText="1"/>
    </xf>
    <xf numFmtId="0" fontId="0" fillId="0" borderId="65" xfId="0" applyBorder="1" applyAlignment="1">
      <alignment horizontal="left" vertical="top" wrapText="1"/>
    </xf>
    <xf numFmtId="0" fontId="0" fillId="0" borderId="67" xfId="0" applyBorder="1" applyAlignment="1">
      <alignment horizontal="left" vertical="top" wrapText="1"/>
    </xf>
    <xf numFmtId="0" fontId="0" fillId="0" borderId="66" xfId="0" applyBorder="1" applyAlignment="1">
      <alignment horizontal="left" vertical="top" wrapText="1"/>
    </xf>
    <xf numFmtId="0" fontId="0" fillId="0" borderId="46" xfId="0" applyBorder="1" applyAlignment="1">
      <alignment horizontal="left" vertical="top" wrapText="1"/>
    </xf>
    <xf numFmtId="0" fontId="0" fillId="0" borderId="0" xfId="0" applyBorder="1" applyAlignment="1">
      <alignment horizontal="left" vertical="top" wrapText="1"/>
    </xf>
    <xf numFmtId="0" fontId="0" fillId="0" borderId="50" xfId="0" applyBorder="1" applyAlignment="1">
      <alignment horizontal="left" vertical="top" wrapText="1"/>
    </xf>
    <xf numFmtId="0" fontId="0" fillId="0" borderId="36" xfId="0" applyBorder="1" applyAlignment="1">
      <alignment horizontal="left" vertical="top" wrapText="1"/>
    </xf>
    <xf numFmtId="0" fontId="0" fillId="0" borderId="37" xfId="0" applyBorder="1" applyAlignment="1">
      <alignment horizontal="left" vertical="top" wrapText="1"/>
    </xf>
    <xf numFmtId="0" fontId="0" fillId="0" borderId="58" xfId="0" applyBorder="1" applyAlignment="1">
      <alignment horizontal="left" vertical="top" wrapText="1"/>
    </xf>
    <xf numFmtId="1" fontId="0" fillId="0" borderId="1" xfId="0" applyNumberFormat="1" applyBorder="1" applyAlignment="1">
      <alignment horizontal="center"/>
    </xf>
    <xf numFmtId="0" fontId="2" fillId="7" borderId="1" xfId="0" applyFont="1" applyFill="1" applyBorder="1" applyAlignment="1">
      <alignment horizontal="center"/>
    </xf>
    <xf numFmtId="0" fontId="7" fillId="0" borderId="0" xfId="0" applyFont="1" applyAlignment="1">
      <alignment horizontal="center" vertical="center"/>
    </xf>
    <xf numFmtId="0" fontId="2" fillId="3" borderId="25"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5" xfId="0" applyFont="1" applyFill="1" applyBorder="1" applyAlignment="1">
      <alignment horizontal="center" vertical="center"/>
    </xf>
    <xf numFmtId="0" fontId="2" fillId="4" borderId="23"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14" fillId="4" borderId="25"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14" xfId="0" applyFont="1" applyFill="1" applyBorder="1" applyAlignment="1">
      <alignment horizontal="center" vertical="center"/>
    </xf>
    <xf numFmtId="0" fontId="2" fillId="4" borderId="24" xfId="0" applyFont="1" applyFill="1" applyBorder="1" applyAlignment="1">
      <alignment horizontal="center" vertical="center"/>
    </xf>
    <xf numFmtId="0" fontId="2" fillId="4" borderId="53"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5" fillId="4" borderId="25" xfId="0" applyFont="1" applyFill="1" applyBorder="1" applyAlignment="1">
      <alignment horizontal="center" vertical="center"/>
    </xf>
    <xf numFmtId="0" fontId="15" fillId="4" borderId="23" xfId="0" applyFont="1" applyFill="1" applyBorder="1" applyAlignment="1">
      <alignment horizontal="center" vertical="center"/>
    </xf>
    <xf numFmtId="0" fontId="15" fillId="4" borderId="14" xfId="0" applyFont="1" applyFill="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58" xfId="0" applyFont="1" applyBorder="1" applyAlignment="1">
      <alignment horizontal="center" vertical="center"/>
    </xf>
    <xf numFmtId="0" fontId="8" fillId="4" borderId="25" xfId="0" applyFont="1" applyFill="1" applyBorder="1" applyAlignment="1">
      <alignment horizontal="center" vertical="center"/>
    </xf>
    <xf numFmtId="0" fontId="8" fillId="4" borderId="23" xfId="0" applyFont="1" applyFill="1" applyBorder="1" applyAlignment="1">
      <alignment horizontal="center" vertical="center"/>
    </xf>
    <xf numFmtId="0" fontId="2" fillId="0" borderId="46" xfId="0" applyFont="1" applyBorder="1" applyAlignment="1">
      <alignment horizontal="center" vertical="center"/>
    </xf>
    <xf numFmtId="0" fontId="2" fillId="0" borderId="50" xfId="0" applyFont="1" applyBorder="1" applyAlignment="1">
      <alignment horizontal="center" vertical="center"/>
    </xf>
    <xf numFmtId="0" fontId="2" fillId="0" borderId="0" xfId="0" applyFont="1" applyBorder="1" applyAlignment="1">
      <alignment horizontal="center" vertical="center"/>
    </xf>
    <xf numFmtId="0" fontId="7" fillId="0" borderId="42" xfId="0" applyFont="1" applyBorder="1" applyAlignment="1">
      <alignment horizontal="left"/>
    </xf>
    <xf numFmtId="0" fontId="7" fillId="0" borderId="0" xfId="0" applyNumberFormat="1" applyFont="1" applyBorder="1" applyAlignment="1">
      <alignment horizontal="left"/>
    </xf>
    <xf numFmtId="0" fontId="7" fillId="0" borderId="0" xfId="0" applyFont="1" applyBorder="1" applyAlignment="1">
      <alignment horizontal="left"/>
    </xf>
    <xf numFmtId="0" fontId="7" fillId="0" borderId="27" xfId="0" applyFont="1" applyBorder="1" applyAlignment="1">
      <alignment horizontal="left"/>
    </xf>
    <xf numFmtId="0" fontId="0" fillId="0" borderId="0" xfId="0" applyAlignment="1">
      <alignment horizontal="left" vertical="center"/>
    </xf>
    <xf numFmtId="0" fontId="2" fillId="0" borderId="25" xfId="0" applyFont="1" applyBorder="1" applyAlignment="1">
      <alignment horizontal="left" vertical="center"/>
    </xf>
    <xf numFmtId="0" fontId="2" fillId="0" borderId="23" xfId="0" applyFont="1" applyBorder="1" applyAlignment="1">
      <alignment horizontal="left" vertical="center"/>
    </xf>
    <xf numFmtId="0" fontId="2" fillId="0" borderId="14" xfId="0" applyFont="1" applyBorder="1" applyAlignment="1">
      <alignment horizontal="left" vertical="center"/>
    </xf>
    <xf numFmtId="0" fontId="34" fillId="4" borderId="25" xfId="0" applyFont="1" applyFill="1" applyBorder="1" applyAlignment="1">
      <alignment horizontal="center" vertical="center"/>
    </xf>
    <xf numFmtId="0" fontId="34" fillId="4" borderId="23" xfId="0" applyFont="1" applyFill="1" applyBorder="1" applyAlignment="1">
      <alignment horizontal="center" vertical="center"/>
    </xf>
    <xf numFmtId="0" fontId="34" fillId="4" borderId="14" xfId="0" applyFont="1" applyFill="1" applyBorder="1" applyAlignment="1">
      <alignment horizontal="center" vertical="center"/>
    </xf>
    <xf numFmtId="0" fontId="0" fillId="0" borderId="65" xfId="0" applyFont="1" applyBorder="1" applyAlignment="1" applyProtection="1">
      <alignment horizontal="justify" vertical="top" wrapText="1"/>
      <protection locked="0"/>
    </xf>
    <xf numFmtId="0" fontId="0" fillId="0" borderId="67" xfId="0" applyFont="1" applyBorder="1" applyAlignment="1" applyProtection="1">
      <alignment horizontal="justify" vertical="top" wrapText="1"/>
      <protection locked="0"/>
    </xf>
    <xf numFmtId="0" fontId="0" fillId="0" borderId="66" xfId="0" applyFont="1" applyBorder="1" applyAlignment="1" applyProtection="1">
      <alignment horizontal="justify" vertical="top" wrapText="1"/>
      <protection locked="0"/>
    </xf>
    <xf numFmtId="0" fontId="0" fillId="0" borderId="46" xfId="0" applyFont="1" applyBorder="1" applyAlignment="1" applyProtection="1">
      <alignment horizontal="justify" vertical="top" wrapText="1"/>
      <protection locked="0"/>
    </xf>
    <xf numFmtId="0" fontId="0" fillId="0" borderId="0" xfId="0" applyFont="1" applyBorder="1" applyAlignment="1" applyProtection="1">
      <alignment horizontal="justify" vertical="top" wrapText="1"/>
      <protection locked="0"/>
    </xf>
    <xf numFmtId="0" fontId="0" fillId="0" borderId="50" xfId="0" applyFont="1" applyBorder="1" applyAlignment="1" applyProtection="1">
      <alignment horizontal="justify" vertical="top" wrapText="1"/>
      <protection locked="0"/>
    </xf>
    <xf numFmtId="0" fontId="0" fillId="0" borderId="36" xfId="0" applyFont="1" applyBorder="1" applyAlignment="1" applyProtection="1">
      <alignment horizontal="justify" vertical="top" wrapText="1"/>
      <protection locked="0"/>
    </xf>
    <xf numFmtId="0" fontId="0" fillId="0" borderId="37" xfId="0" applyFont="1" applyBorder="1" applyAlignment="1" applyProtection="1">
      <alignment horizontal="justify" vertical="top" wrapText="1"/>
      <protection locked="0"/>
    </xf>
    <xf numFmtId="0" fontId="0" fillId="0" borderId="58" xfId="0" applyFont="1" applyBorder="1" applyAlignment="1" applyProtection="1">
      <alignment horizontal="justify" vertical="top" wrapText="1"/>
      <protection locked="0"/>
    </xf>
    <xf numFmtId="0" fontId="1" fillId="0" borderId="65" xfId="0" applyFont="1" applyBorder="1" applyAlignment="1">
      <alignment horizontal="center" vertical="center" wrapText="1"/>
    </xf>
    <xf numFmtId="0" fontId="1" fillId="0" borderId="67" xfId="0" applyFont="1" applyBorder="1" applyAlignment="1">
      <alignment horizontal="center" vertical="center" wrapText="1"/>
    </xf>
    <xf numFmtId="0" fontId="1" fillId="0" borderId="66" xfId="0" applyFont="1" applyBorder="1" applyAlignment="1">
      <alignment horizontal="center" vertical="center" wrapText="1"/>
    </xf>
    <xf numFmtId="0" fontId="18" fillId="6" borderId="54" xfId="0" applyFont="1" applyFill="1" applyBorder="1" applyAlignment="1">
      <alignment horizontal="left" vertical="center" wrapText="1"/>
    </xf>
    <xf numFmtId="0" fontId="19" fillId="6" borderId="54" xfId="4" applyFill="1" applyBorder="1" applyAlignment="1" applyProtection="1">
      <alignment horizontal="left" vertical="center" wrapText="1"/>
    </xf>
    <xf numFmtId="0" fontId="18" fillId="6" borderId="3" xfId="0" applyFont="1" applyFill="1" applyBorder="1" applyAlignment="1">
      <alignment horizontal="left" vertical="center" wrapText="1"/>
    </xf>
    <xf numFmtId="0" fontId="18" fillId="0" borderId="1" xfId="0" applyFont="1" applyBorder="1" applyAlignment="1">
      <alignment horizontal="left" vertical="center"/>
    </xf>
    <xf numFmtId="0" fontId="19" fillId="0" borderId="1" xfId="4" applyBorder="1" applyAlignment="1" applyProtection="1">
      <alignment horizontal="left" vertical="center" wrapText="1"/>
    </xf>
    <xf numFmtId="0" fontId="20" fillId="0" borderId="1" xfId="4" applyFont="1" applyBorder="1" applyAlignment="1" applyProtection="1">
      <alignment horizontal="left" vertical="center" wrapText="1"/>
    </xf>
    <xf numFmtId="0" fontId="18" fillId="0" borderId="1" xfId="0" applyFont="1" applyBorder="1" applyAlignment="1">
      <alignment horizontal="left" vertical="center" wrapText="1"/>
    </xf>
    <xf numFmtId="0" fontId="18" fillId="0" borderId="4" xfId="0" applyFont="1" applyBorder="1" applyAlignment="1">
      <alignment horizontal="left" vertical="center" wrapText="1"/>
    </xf>
    <xf numFmtId="0" fontId="18" fillId="6" borderId="1" xfId="0" applyFont="1" applyFill="1" applyBorder="1" applyAlignment="1">
      <alignment horizontal="left" vertical="center" wrapText="1"/>
    </xf>
    <xf numFmtId="0" fontId="19" fillId="6" borderId="1" xfId="4" applyFill="1" applyBorder="1" applyAlignment="1" applyProtection="1">
      <alignment horizontal="left" vertical="center" wrapText="1"/>
    </xf>
    <xf numFmtId="0" fontId="18" fillId="6" borderId="4" xfId="0" applyFont="1" applyFill="1" applyBorder="1" applyAlignment="1">
      <alignment horizontal="left" vertical="center" wrapText="1"/>
    </xf>
    <xf numFmtId="0" fontId="18" fillId="0" borderId="4" xfId="0" applyFont="1" applyBorder="1" applyAlignment="1">
      <alignment horizontal="left" vertical="center"/>
    </xf>
    <xf numFmtId="0" fontId="18" fillId="7" borderId="1" xfId="0" applyFont="1" applyFill="1" applyBorder="1" applyAlignment="1">
      <alignment horizontal="left" vertical="center"/>
    </xf>
    <xf numFmtId="0" fontId="19" fillId="7" borderId="1" xfId="4" applyFill="1" applyBorder="1" applyAlignment="1" applyProtection="1">
      <alignment horizontal="left" vertical="center" wrapText="1"/>
    </xf>
    <xf numFmtId="0" fontId="20" fillId="7" borderId="1" xfId="4" applyFont="1" applyFill="1" applyBorder="1" applyAlignment="1" applyProtection="1">
      <alignment horizontal="left" vertical="center" wrapText="1"/>
    </xf>
    <xf numFmtId="0" fontId="18" fillId="7" borderId="4" xfId="0" applyFont="1" applyFill="1" applyBorder="1" applyAlignment="1">
      <alignment horizontal="left" vertical="center"/>
    </xf>
    <xf numFmtId="0" fontId="18" fillId="0" borderId="55" xfId="0" applyFont="1" applyBorder="1" applyAlignment="1">
      <alignment horizontal="left" vertical="center"/>
    </xf>
    <xf numFmtId="0" fontId="19" fillId="0" borderId="55" xfId="4" applyBorder="1" applyAlignment="1" applyProtection="1">
      <alignment horizontal="left" vertical="center" wrapText="1"/>
    </xf>
    <xf numFmtId="0" fontId="18" fillId="0" borderId="55" xfId="0" applyFont="1" applyBorder="1" applyAlignment="1">
      <alignment horizontal="left" vertical="center" wrapText="1"/>
    </xf>
    <xf numFmtId="0" fontId="18" fillId="0" borderId="7" xfId="0" applyFont="1" applyBorder="1" applyAlignment="1">
      <alignment horizontal="left" vertical="center"/>
    </xf>
    <xf numFmtId="0" fontId="2" fillId="6" borderId="62" xfId="0" applyFont="1" applyFill="1" applyBorder="1" applyAlignment="1">
      <alignment horizontal="center" vertical="center"/>
    </xf>
    <xf numFmtId="0" fontId="2" fillId="6" borderId="63" xfId="0" applyFont="1" applyFill="1" applyBorder="1" applyAlignment="1">
      <alignment horizontal="center" vertical="center"/>
    </xf>
    <xf numFmtId="0" fontId="2" fillId="6" borderId="56" xfId="0" applyFont="1" applyFill="1" applyBorder="1" applyAlignment="1">
      <alignment horizontal="center" vertical="center" wrapText="1"/>
    </xf>
    <xf numFmtId="0" fontId="2" fillId="6" borderId="59" xfId="0" applyFont="1" applyFill="1" applyBorder="1" applyAlignment="1">
      <alignment horizontal="center" vertical="center" wrapText="1"/>
    </xf>
    <xf numFmtId="0" fontId="2" fillId="6" borderId="57"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25" xfId="0" applyFont="1" applyFill="1" applyBorder="1" applyAlignment="1">
      <alignment horizontal="center" vertical="center"/>
    </xf>
    <xf numFmtId="0" fontId="2" fillId="6" borderId="23" xfId="0" applyFont="1" applyFill="1" applyBorder="1" applyAlignment="1">
      <alignment horizontal="center" vertical="center"/>
    </xf>
    <xf numFmtId="0" fontId="2" fillId="6" borderId="14" xfId="0" applyFont="1" applyFill="1" applyBorder="1" applyAlignment="1">
      <alignment horizontal="center" vertical="center"/>
    </xf>
    <xf numFmtId="2" fontId="8" fillId="8" borderId="36" xfId="0" applyNumberFormat="1" applyFont="1" applyFill="1" applyBorder="1" applyAlignment="1">
      <alignment horizontal="center" vertical="center"/>
    </xf>
    <xf numFmtId="2" fontId="8" fillId="8" borderId="58" xfId="0" applyNumberFormat="1" applyFont="1" applyFill="1" applyBorder="1" applyAlignment="1">
      <alignment horizontal="center"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54"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55" xfId="0" applyFont="1" applyFill="1" applyBorder="1" applyAlignment="1">
      <alignment horizontal="center" vertical="center" wrapText="1"/>
    </xf>
    <xf numFmtId="0" fontId="2" fillId="6" borderId="54"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55"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62" xfId="0" applyFont="1" applyFill="1" applyBorder="1" applyAlignment="1">
      <alignment horizontal="center"/>
    </xf>
    <xf numFmtId="0" fontId="1" fillId="6" borderId="15" xfId="0" applyFont="1" applyFill="1" applyBorder="1" applyAlignment="1">
      <alignment horizontal="center"/>
    </xf>
    <xf numFmtId="0" fontId="1" fillId="6" borderId="63" xfId="0" applyFont="1" applyFill="1" applyBorder="1" applyAlignment="1">
      <alignment horizontal="center"/>
    </xf>
    <xf numFmtId="2" fontId="2" fillId="9" borderId="25" xfId="0" applyNumberFormat="1" applyFont="1" applyFill="1" applyBorder="1" applyAlignment="1">
      <alignment horizontal="center"/>
    </xf>
    <xf numFmtId="2" fontId="2" fillId="9" borderId="14" xfId="0" applyNumberFormat="1" applyFont="1" applyFill="1" applyBorder="1" applyAlignment="1">
      <alignment horizontal="center"/>
    </xf>
    <xf numFmtId="0" fontId="0" fillId="0" borderId="65" xfId="0" applyFont="1" applyBorder="1" applyAlignment="1">
      <alignment horizontal="left" vertical="top" wrapText="1"/>
    </xf>
    <xf numFmtId="0" fontId="2" fillId="6" borderId="25" xfId="0" applyFont="1" applyFill="1" applyBorder="1" applyAlignment="1">
      <alignment horizontal="center" vertical="center" wrapText="1"/>
    </xf>
    <xf numFmtId="0" fontId="2" fillId="6" borderId="23" xfId="0" applyFont="1" applyFill="1" applyBorder="1" applyAlignment="1">
      <alignment horizontal="center" vertical="center" wrapText="1"/>
    </xf>
    <xf numFmtId="2" fontId="17" fillId="10" borderId="25" xfId="0" applyNumberFormat="1" applyFont="1" applyFill="1" applyBorder="1" applyAlignment="1">
      <alignment horizontal="center" vertical="center" wrapText="1"/>
    </xf>
    <xf numFmtId="0" fontId="17" fillId="10" borderId="14" xfId="0" applyFont="1" applyFill="1" applyBorder="1" applyAlignment="1">
      <alignment horizontal="center" vertical="center" wrapText="1"/>
    </xf>
    <xf numFmtId="0" fontId="0" fillId="0" borderId="65" xfId="0" applyBorder="1" applyAlignment="1">
      <alignment horizontal="center"/>
    </xf>
    <xf numFmtId="0" fontId="0" fillId="0" borderId="66" xfId="0" applyBorder="1" applyAlignment="1">
      <alignment horizontal="center"/>
    </xf>
    <xf numFmtId="0" fontId="0" fillId="0" borderId="46" xfId="0" applyBorder="1" applyAlignment="1">
      <alignment horizontal="center"/>
    </xf>
    <xf numFmtId="0" fontId="0" fillId="0" borderId="50" xfId="0" applyBorder="1" applyAlignment="1">
      <alignment horizontal="center"/>
    </xf>
    <xf numFmtId="0" fontId="0" fillId="0" borderId="36" xfId="0" applyBorder="1" applyAlignment="1">
      <alignment horizontal="center"/>
    </xf>
    <xf numFmtId="0" fontId="0" fillId="0" borderId="58" xfId="0" applyBorder="1" applyAlignment="1">
      <alignment horizontal="center"/>
    </xf>
    <xf numFmtId="0" fontId="2" fillId="6" borderId="52" xfId="0" applyFont="1" applyFill="1" applyBorder="1" applyAlignment="1">
      <alignment horizontal="center" vertical="center" textRotation="90" wrapText="1"/>
    </xf>
    <xf numFmtId="0" fontId="2" fillId="6" borderId="68" xfId="0" applyFont="1" applyFill="1" applyBorder="1" applyAlignment="1">
      <alignment horizontal="center" vertical="center" textRotation="90" wrapText="1"/>
    </xf>
    <xf numFmtId="0" fontId="2" fillId="6" borderId="51" xfId="0" applyFont="1" applyFill="1" applyBorder="1" applyAlignment="1">
      <alignment horizontal="center" vertical="center" textRotation="90" wrapText="1"/>
    </xf>
    <xf numFmtId="0" fontId="18" fillId="0" borderId="65" xfId="0" applyFont="1" applyBorder="1" applyAlignment="1">
      <alignment horizontal="left" vertical="top" wrapText="1"/>
    </xf>
    <xf numFmtId="0" fontId="18" fillId="0" borderId="67" xfId="0" applyFont="1" applyBorder="1" applyAlignment="1">
      <alignment horizontal="left" vertical="top" wrapText="1"/>
    </xf>
    <xf numFmtId="0" fontId="18" fillId="0" borderId="66" xfId="0" applyFont="1" applyBorder="1" applyAlignment="1">
      <alignment horizontal="left" vertical="top" wrapText="1"/>
    </xf>
    <xf numFmtId="0" fontId="18" fillId="0" borderId="46" xfId="0" applyFont="1" applyBorder="1" applyAlignment="1">
      <alignment horizontal="left" vertical="top" wrapText="1"/>
    </xf>
    <xf numFmtId="0" fontId="18" fillId="0" borderId="0" xfId="0" applyFont="1" applyBorder="1" applyAlignment="1">
      <alignment horizontal="left" vertical="top" wrapText="1"/>
    </xf>
    <xf numFmtId="0" fontId="18" fillId="0" borderId="50" xfId="0" applyFont="1" applyBorder="1" applyAlignment="1">
      <alignment horizontal="left" vertical="top" wrapText="1"/>
    </xf>
    <xf numFmtId="0" fontId="18" fillId="0" borderId="36" xfId="0" applyFont="1" applyBorder="1" applyAlignment="1">
      <alignment horizontal="left" vertical="top" wrapText="1"/>
    </xf>
    <xf numFmtId="0" fontId="18" fillId="0" borderId="37" xfId="0" applyFont="1" applyBorder="1" applyAlignment="1">
      <alignment horizontal="left" vertical="top" wrapText="1"/>
    </xf>
    <xf numFmtId="0" fontId="18" fillId="0" borderId="58" xfId="0" applyFont="1" applyBorder="1" applyAlignment="1">
      <alignment horizontal="left" vertical="top" wrapText="1"/>
    </xf>
    <xf numFmtId="2" fontId="8" fillId="8" borderId="25" xfId="0" applyNumberFormat="1" applyFont="1" applyFill="1" applyBorder="1" applyAlignment="1">
      <alignment horizontal="center" vertical="center"/>
    </xf>
    <xf numFmtId="2" fontId="8" fillId="8" borderId="14" xfId="0" applyNumberFormat="1" applyFont="1" applyFill="1" applyBorder="1" applyAlignment="1">
      <alignment horizontal="center" vertical="center"/>
    </xf>
    <xf numFmtId="0" fontId="18" fillId="0" borderId="56" xfId="0" applyFont="1" applyFill="1" applyBorder="1" applyAlignment="1">
      <alignment horizontal="left" vertical="center"/>
    </xf>
    <xf numFmtId="0" fontId="18" fillId="0" borderId="70" xfId="0" applyFont="1" applyFill="1" applyBorder="1" applyAlignment="1">
      <alignment horizontal="left" vertical="center"/>
    </xf>
    <xf numFmtId="2" fontId="2" fillId="0" borderId="70" xfId="0" applyNumberFormat="1" applyFont="1" applyFill="1" applyBorder="1" applyAlignment="1">
      <alignment horizontal="center"/>
    </xf>
    <xf numFmtId="2" fontId="2" fillId="0" borderId="57" xfId="0" applyNumberFormat="1" applyFont="1" applyFill="1" applyBorder="1" applyAlignment="1">
      <alignment horizontal="center"/>
    </xf>
    <xf numFmtId="0" fontId="8" fillId="12" borderId="24" xfId="0" applyFont="1" applyFill="1" applyBorder="1" applyAlignment="1">
      <alignment horizontal="left" vertical="center"/>
    </xf>
    <xf numFmtId="0" fontId="8" fillId="12" borderId="53" xfId="0" applyFont="1" applyFill="1" applyBorder="1" applyAlignment="1">
      <alignment horizontal="left" vertical="center"/>
    </xf>
    <xf numFmtId="0" fontId="8" fillId="12" borderId="13" xfId="0" applyFont="1" applyFill="1" applyBorder="1" applyAlignment="1">
      <alignment horizontal="left" vertical="center"/>
    </xf>
    <xf numFmtId="2" fontId="2" fillId="12" borderId="24" xfId="0" applyNumberFormat="1" applyFont="1" applyFill="1" applyBorder="1" applyAlignment="1">
      <alignment horizontal="center"/>
    </xf>
    <xf numFmtId="2" fontId="2" fillId="12" borderId="13" xfId="0" applyNumberFormat="1" applyFont="1" applyFill="1" applyBorder="1" applyAlignment="1">
      <alignment horizontal="center"/>
    </xf>
    <xf numFmtId="0" fontId="8" fillId="6" borderId="25" xfId="0" applyFont="1" applyFill="1" applyBorder="1" applyAlignment="1">
      <alignment horizontal="center" vertical="center"/>
    </xf>
    <xf numFmtId="0" fontId="8" fillId="6" borderId="23" xfId="0" applyFont="1" applyFill="1" applyBorder="1" applyAlignment="1">
      <alignment horizontal="center" vertical="center"/>
    </xf>
    <xf numFmtId="0" fontId="8" fillId="6" borderId="14" xfId="0" applyFont="1" applyFill="1" applyBorder="1" applyAlignment="1">
      <alignment horizontal="center" vertical="center"/>
    </xf>
    <xf numFmtId="0" fontId="8" fillId="6" borderId="65" xfId="0" applyFont="1" applyFill="1" applyBorder="1" applyAlignment="1">
      <alignment horizontal="center" vertical="center"/>
    </xf>
    <xf numFmtId="0" fontId="8" fillId="6" borderId="67" xfId="0" applyFont="1" applyFill="1" applyBorder="1" applyAlignment="1">
      <alignment horizontal="center" vertical="center"/>
    </xf>
    <xf numFmtId="0" fontId="8" fillId="6" borderId="66" xfId="0" applyFont="1" applyFill="1" applyBorder="1" applyAlignment="1">
      <alignment horizontal="center" vertical="center"/>
    </xf>
    <xf numFmtId="2" fontId="2" fillId="7" borderId="65" xfId="0" applyNumberFormat="1" applyFont="1" applyFill="1" applyBorder="1" applyAlignment="1">
      <alignment horizontal="center"/>
    </xf>
    <xf numFmtId="2" fontId="2" fillId="7" borderId="66" xfId="0" applyNumberFormat="1" applyFont="1" applyFill="1" applyBorder="1" applyAlignment="1">
      <alignment horizontal="center"/>
    </xf>
    <xf numFmtId="0" fontId="18" fillId="0" borderId="2" xfId="0" applyFont="1" applyFill="1" applyBorder="1" applyAlignment="1">
      <alignment horizontal="left" vertical="center"/>
    </xf>
    <xf numFmtId="0" fontId="18" fillId="0" borderId="54" xfId="0" applyFont="1" applyFill="1" applyBorder="1" applyAlignment="1">
      <alignment horizontal="left" vertical="center"/>
    </xf>
    <xf numFmtId="2" fontId="2" fillId="0" borderId="54" xfId="0" applyNumberFormat="1" applyFont="1" applyFill="1" applyBorder="1" applyAlignment="1">
      <alignment horizontal="center"/>
    </xf>
    <xf numFmtId="2" fontId="2" fillId="0" borderId="3" xfId="0" applyNumberFormat="1" applyFont="1" applyFill="1" applyBorder="1" applyAlignment="1">
      <alignment horizontal="center"/>
    </xf>
    <xf numFmtId="0" fontId="2" fillId="6" borderId="36" xfId="0" applyFont="1" applyFill="1" applyBorder="1" applyAlignment="1">
      <alignment horizontal="center" vertical="center"/>
    </xf>
    <xf numFmtId="0" fontId="2" fillId="6" borderId="37" xfId="0" applyFont="1" applyFill="1" applyBorder="1" applyAlignment="1">
      <alignment horizontal="center" vertical="center"/>
    </xf>
    <xf numFmtId="0" fontId="2" fillId="6" borderId="58" xfId="0" applyFont="1" applyFill="1" applyBorder="1" applyAlignment="1">
      <alignment horizontal="center" vertical="center"/>
    </xf>
    <xf numFmtId="0" fontId="2" fillId="6" borderId="56"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70" xfId="0" applyFont="1" applyFill="1" applyBorder="1" applyAlignment="1">
      <alignment horizontal="center" vertical="center"/>
    </xf>
    <xf numFmtId="0" fontId="2" fillId="6" borderId="70" xfId="0" applyFont="1" applyFill="1" applyBorder="1" applyAlignment="1">
      <alignment horizontal="center" vertical="center" textRotation="90"/>
    </xf>
    <xf numFmtId="0" fontId="2" fillId="6" borderId="57" xfId="0" applyFont="1" applyFill="1" applyBorder="1" applyAlignment="1">
      <alignment horizontal="center" vertical="center" textRotation="90"/>
    </xf>
    <xf numFmtId="0" fontId="2" fillId="6" borderId="71" xfId="0" applyFont="1" applyFill="1" applyBorder="1" applyAlignment="1">
      <alignment horizontal="center" vertical="center" wrapText="1"/>
    </xf>
    <xf numFmtId="0" fontId="2" fillId="6" borderId="72" xfId="0" applyFont="1" applyFill="1" applyBorder="1" applyAlignment="1">
      <alignment horizontal="center" vertical="center" wrapText="1"/>
    </xf>
    <xf numFmtId="0" fontId="18" fillId="6" borderId="5" xfId="0" applyFont="1" applyFill="1" applyBorder="1" applyAlignment="1">
      <alignment horizontal="left" vertical="center" wrapText="1"/>
    </xf>
    <xf numFmtId="0" fontId="18" fillId="0" borderId="6" xfId="0" applyFont="1" applyBorder="1" applyAlignment="1">
      <alignment horizontal="left" vertical="center"/>
    </xf>
    <xf numFmtId="0" fontId="19" fillId="0" borderId="33" xfId="4" applyBorder="1" applyAlignment="1" applyProtection="1">
      <alignment horizontal="left" vertical="center" wrapText="1"/>
    </xf>
    <xf numFmtId="0" fontId="18" fillId="0" borderId="16" xfId="0" applyFont="1" applyBorder="1" applyAlignment="1">
      <alignment horizontal="left" vertical="center" wrapText="1"/>
    </xf>
    <xf numFmtId="0" fontId="18" fillId="0" borderId="34" xfId="0" applyFont="1" applyBorder="1" applyAlignment="1">
      <alignment horizontal="left" vertical="center" wrapText="1"/>
    </xf>
    <xf numFmtId="0" fontId="20" fillId="6" borderId="1" xfId="4" applyFont="1" applyFill="1" applyBorder="1" applyAlignment="1" applyProtection="1">
      <alignment horizontal="left" vertical="center" wrapText="1"/>
    </xf>
    <xf numFmtId="0" fontId="18" fillId="0" borderId="5" xfId="0" applyFont="1" applyBorder="1" applyAlignment="1">
      <alignment horizontal="left" vertical="center"/>
    </xf>
    <xf numFmtId="0" fontId="18" fillId="6" borderId="2" xfId="0" applyFont="1" applyFill="1" applyBorder="1" applyAlignment="1">
      <alignment horizontal="left" vertical="center" wrapText="1"/>
    </xf>
    <xf numFmtId="0" fontId="19" fillId="6" borderId="54" xfId="4" applyFill="1" applyBorder="1" applyAlignment="1" applyProtection="1">
      <alignment horizontal="left" vertical="top" wrapText="1"/>
    </xf>
    <xf numFmtId="0" fontId="18" fillId="6" borderId="54" xfId="0" applyFont="1" applyFill="1" applyBorder="1" applyAlignment="1">
      <alignment horizontal="left" vertical="top" wrapText="1"/>
    </xf>
    <xf numFmtId="10" fontId="0" fillId="0" borderId="29" xfId="0" applyNumberFormat="1" applyBorder="1" applyAlignment="1">
      <alignment horizontal="center" vertical="center"/>
    </xf>
    <xf numFmtId="0" fontId="0" fillId="0" borderId="30" xfId="0" applyBorder="1" applyAlignment="1">
      <alignment horizontal="center" vertical="center"/>
    </xf>
    <xf numFmtId="44" fontId="0" fillId="0" borderId="1" xfId="0" applyNumberFormat="1" applyBorder="1" applyAlignment="1">
      <alignment horizontal="center"/>
    </xf>
    <xf numFmtId="44" fontId="2" fillId="0" borderId="1" xfId="0" applyNumberFormat="1" applyFont="1" applyBorder="1" applyAlignment="1">
      <alignment horizontal="center" vertical="center"/>
    </xf>
    <xf numFmtId="0" fontId="2" fillId="6" borderId="55" xfId="0" applyFont="1" applyFill="1" applyBorder="1" applyAlignment="1">
      <alignment horizontal="center" vertical="center"/>
    </xf>
    <xf numFmtId="0" fontId="2" fillId="11" borderId="65" xfId="0" applyFont="1" applyFill="1" applyBorder="1" applyAlignment="1">
      <alignment horizontal="center" vertical="top" wrapText="1"/>
    </xf>
    <xf numFmtId="0" fontId="2" fillId="11" borderId="67" xfId="0" applyFont="1" applyFill="1" applyBorder="1" applyAlignment="1">
      <alignment horizontal="center" vertical="top" wrapText="1"/>
    </xf>
    <xf numFmtId="0" fontId="2" fillId="11" borderId="66" xfId="0" applyFont="1" applyFill="1" applyBorder="1" applyAlignment="1">
      <alignment horizontal="center" vertical="top" wrapText="1"/>
    </xf>
    <xf numFmtId="0" fontId="2" fillId="11" borderId="36" xfId="0" applyFont="1" applyFill="1" applyBorder="1" applyAlignment="1">
      <alignment horizontal="center" vertical="top" wrapText="1"/>
    </xf>
    <xf numFmtId="0" fontId="2" fillId="11" borderId="37" xfId="0" applyFont="1" applyFill="1" applyBorder="1" applyAlignment="1">
      <alignment horizontal="center" vertical="top" wrapText="1"/>
    </xf>
    <xf numFmtId="0" fontId="2" fillId="11" borderId="58" xfId="0" applyFont="1" applyFill="1" applyBorder="1" applyAlignment="1">
      <alignment horizontal="center" vertical="top" wrapText="1"/>
    </xf>
    <xf numFmtId="0" fontId="0" fillId="0" borderId="29" xfId="0" applyBorder="1" applyAlignment="1">
      <alignment horizontal="center" vertical="center"/>
    </xf>
    <xf numFmtId="10" fontId="0" fillId="0" borderId="1" xfId="0" applyNumberFormat="1" applyBorder="1" applyAlignment="1">
      <alignment horizontal="center"/>
    </xf>
    <xf numFmtId="0" fontId="8" fillId="0" borderId="1" xfId="0" applyFont="1" applyBorder="1" applyAlignment="1">
      <alignment horizontal="center" vertical="center"/>
    </xf>
    <xf numFmtId="0" fontId="1" fillId="0" borderId="65" xfId="0" applyFont="1" applyBorder="1" applyAlignment="1">
      <alignment horizontal="left" vertical="top" wrapText="1"/>
    </xf>
    <xf numFmtId="0" fontId="1" fillId="6" borderId="54" xfId="0" applyFont="1" applyFill="1" applyBorder="1" applyAlignment="1">
      <alignment horizontal="center"/>
    </xf>
    <xf numFmtId="0" fontId="2" fillId="6" borderId="54"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8" fillId="0" borderId="70" xfId="0" applyFont="1" applyBorder="1" applyAlignment="1">
      <alignment horizontal="left" vertical="center"/>
    </xf>
    <xf numFmtId="0" fontId="19" fillId="0" borderId="70" xfId="4" applyBorder="1" applyAlignment="1" applyProtection="1">
      <alignment horizontal="left" vertical="center" wrapText="1"/>
    </xf>
    <xf numFmtId="0" fontId="18" fillId="0" borderId="70" xfId="0" applyFont="1" applyBorder="1" applyAlignment="1">
      <alignment horizontal="left" vertical="center" wrapText="1"/>
    </xf>
    <xf numFmtId="0" fontId="18" fillId="0" borderId="57" xfId="0" applyFont="1" applyBorder="1" applyAlignment="1">
      <alignment horizontal="left" vertical="center"/>
    </xf>
    <xf numFmtId="0" fontId="19" fillId="0" borderId="1" xfId="4" applyBorder="1" applyAlignment="1" applyProtection="1">
      <alignment horizontal="left" vertical="center"/>
    </xf>
    <xf numFmtId="0" fontId="0" fillId="0" borderId="0" xfId="0" quotePrefix="1" applyBorder="1" applyAlignment="1">
      <alignment horizontal="left" vertical="center" wrapText="1" indent="1"/>
    </xf>
    <xf numFmtId="0" fontId="0" fillId="0" borderId="0" xfId="0" quotePrefix="1" applyBorder="1" applyAlignment="1">
      <alignment horizontal="left" vertical="center" wrapText="1"/>
    </xf>
    <xf numFmtId="0" fontId="2" fillId="0" borderId="25" xfId="0" quotePrefix="1" applyFont="1" applyBorder="1" applyAlignment="1">
      <alignment horizontal="center" vertical="center" wrapText="1"/>
    </xf>
    <xf numFmtId="0" fontId="2" fillId="0" borderId="23"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29" xfId="0" applyBorder="1" applyAlignment="1">
      <alignment horizontal="left" wrapText="1"/>
    </xf>
    <xf numFmtId="0" fontId="0" fillId="0" borderId="12" xfId="0" applyBorder="1" applyAlignment="1">
      <alignment horizontal="left" wrapText="1"/>
    </xf>
    <xf numFmtId="0" fontId="0" fillId="0" borderId="30" xfId="0" applyBorder="1" applyAlignment="1">
      <alignment horizontal="left" wrapText="1"/>
    </xf>
    <xf numFmtId="0" fontId="0" fillId="0" borderId="0" xfId="0" quotePrefix="1" applyFill="1" applyBorder="1" applyAlignment="1">
      <alignment horizontal="left" vertical="center" wrapText="1"/>
    </xf>
    <xf numFmtId="0" fontId="0" fillId="0" borderId="0" xfId="0" quotePrefix="1" applyFont="1" applyFill="1" applyBorder="1" applyAlignment="1">
      <alignment horizontal="left" vertical="center" wrapText="1"/>
    </xf>
    <xf numFmtId="0" fontId="2" fillId="0" borderId="0" xfId="0" applyFont="1" applyAlignment="1">
      <alignment horizontal="center" vertical="center"/>
    </xf>
    <xf numFmtId="0" fontId="0" fillId="0" borderId="0" xfId="0" applyAlignment="1">
      <alignment horizontal="left" wrapText="1"/>
    </xf>
    <xf numFmtId="0" fontId="0" fillId="0" borderId="1" xfId="0" applyBorder="1" applyAlignment="1">
      <alignment horizontal="left" vertical="center" wrapText="1"/>
    </xf>
    <xf numFmtId="0" fontId="0" fillId="0" borderId="12" xfId="0" applyBorder="1" applyAlignment="1">
      <alignment horizontal="left"/>
    </xf>
    <xf numFmtId="0" fontId="0" fillId="0" borderId="30" xfId="0" applyBorder="1" applyAlignment="1">
      <alignment horizontal="left"/>
    </xf>
    <xf numFmtId="0" fontId="0" fillId="0" borderId="29" xfId="0" applyFont="1" applyBorder="1" applyAlignment="1">
      <alignment horizontal="left" wrapText="1"/>
    </xf>
    <xf numFmtId="0" fontId="0" fillId="0" borderId="12" xfId="0" applyFont="1" applyBorder="1" applyAlignment="1">
      <alignment horizontal="left" wrapText="1"/>
    </xf>
    <xf numFmtId="0" fontId="0" fillId="0" borderId="30" xfId="0" applyFont="1" applyBorder="1" applyAlignment="1">
      <alignment horizontal="left" wrapText="1"/>
    </xf>
  </cellXfs>
  <cellStyles count="6">
    <cellStyle name="Hiperlink" xfId="4" builtinId="8"/>
    <cellStyle name="Moeda" xfId="1" builtinId="4"/>
    <cellStyle name="Normal" xfId="0" builtinId="0"/>
    <cellStyle name="Porcentagem" xfId="2" builtinId="5"/>
    <cellStyle name="Vírgula" xfId="3" builtinId="3"/>
    <cellStyle name="Vírgula 3" xfId="5" xr:uid="{00000000-0005-0000-0000-000005000000}"/>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0</xdr:colOff>
      <xdr:row>44</xdr:row>
      <xdr:rowOff>0</xdr:rowOff>
    </xdr:from>
    <xdr:to>
      <xdr:col>17</xdr:col>
      <xdr:colOff>260492</xdr:colOff>
      <xdr:row>50</xdr:row>
      <xdr:rowOff>104775</xdr:rowOff>
    </xdr:to>
    <xdr:pic>
      <xdr:nvPicPr>
        <xdr:cNvPr id="2" name="Imagem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0" y="7296150"/>
          <a:ext cx="6966092" cy="1095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533400</xdr:colOff>
      <xdr:row>27</xdr:row>
      <xdr:rowOff>104775</xdr:rowOff>
    </xdr:from>
    <xdr:to>
      <xdr:col>1</xdr:col>
      <xdr:colOff>1962150</xdr:colOff>
      <xdr:row>28</xdr:row>
      <xdr:rowOff>9525</xdr:rowOff>
    </xdr:to>
    <xdr:sp macro="" textlink="">
      <xdr:nvSpPr>
        <xdr:cNvPr id="2" name="Text Box 12">
          <a:extLst>
            <a:ext uri="{FF2B5EF4-FFF2-40B4-BE49-F238E27FC236}">
              <a16:creationId xmlns:a16="http://schemas.microsoft.com/office/drawing/2014/main" id="{00000000-0008-0000-0600-000002000000}"/>
            </a:ext>
          </a:extLst>
        </xdr:cNvPr>
        <xdr:cNvSpPr txBox="1">
          <a:spLocks noChangeArrowheads="1"/>
        </xdr:cNvSpPr>
      </xdr:nvSpPr>
      <xdr:spPr bwMode="auto">
        <a:xfrm>
          <a:off x="781050" y="9182100"/>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3" name="Text Box 13">
          <a:extLst>
            <a:ext uri="{FF2B5EF4-FFF2-40B4-BE49-F238E27FC236}">
              <a16:creationId xmlns:a16="http://schemas.microsoft.com/office/drawing/2014/main" id="{00000000-0008-0000-0600-000003000000}"/>
            </a:ext>
          </a:extLst>
        </xdr:cNvPr>
        <xdr:cNvSpPr txBox="1">
          <a:spLocks noChangeArrowheads="1"/>
        </xdr:cNvSpPr>
      </xdr:nvSpPr>
      <xdr:spPr bwMode="auto">
        <a:xfrm>
          <a:off x="2781299" y="9191625"/>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4" name="Text Box 14">
          <a:extLst>
            <a:ext uri="{FF2B5EF4-FFF2-40B4-BE49-F238E27FC236}">
              <a16:creationId xmlns:a16="http://schemas.microsoft.com/office/drawing/2014/main" id="{00000000-0008-0000-0600-000004000000}"/>
            </a:ext>
          </a:extLst>
        </xdr:cNvPr>
        <xdr:cNvSpPr txBox="1">
          <a:spLocks noChangeArrowheads="1"/>
        </xdr:cNvSpPr>
      </xdr:nvSpPr>
      <xdr:spPr bwMode="auto">
        <a:xfrm>
          <a:off x="638175" y="8908381"/>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5" name="Text Box 16">
          <a:extLst>
            <a:ext uri="{FF2B5EF4-FFF2-40B4-BE49-F238E27FC236}">
              <a16:creationId xmlns:a16="http://schemas.microsoft.com/office/drawing/2014/main" id="{00000000-0008-0000-0600-000005000000}"/>
            </a:ext>
          </a:extLst>
        </xdr:cNvPr>
        <xdr:cNvSpPr txBox="1">
          <a:spLocks noChangeArrowheads="1"/>
        </xdr:cNvSpPr>
      </xdr:nvSpPr>
      <xdr:spPr bwMode="auto">
        <a:xfrm>
          <a:off x="66675" y="8915400"/>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6" name="Text Box 17">
          <a:extLst>
            <a:ext uri="{FF2B5EF4-FFF2-40B4-BE49-F238E27FC236}">
              <a16:creationId xmlns:a16="http://schemas.microsoft.com/office/drawing/2014/main" id="{00000000-0008-0000-0600-000006000000}"/>
            </a:ext>
          </a:extLst>
        </xdr:cNvPr>
        <xdr:cNvSpPr txBox="1">
          <a:spLocks noChangeArrowheads="1"/>
        </xdr:cNvSpPr>
      </xdr:nvSpPr>
      <xdr:spPr bwMode="auto">
        <a:xfrm>
          <a:off x="76200" y="92106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7" name="Text Box 18">
          <a:extLst>
            <a:ext uri="{FF2B5EF4-FFF2-40B4-BE49-F238E27FC236}">
              <a16:creationId xmlns:a16="http://schemas.microsoft.com/office/drawing/2014/main" id="{00000000-0008-0000-0600-000007000000}"/>
            </a:ext>
          </a:extLst>
        </xdr:cNvPr>
        <xdr:cNvSpPr txBox="1">
          <a:spLocks noChangeArrowheads="1"/>
        </xdr:cNvSpPr>
      </xdr:nvSpPr>
      <xdr:spPr bwMode="auto">
        <a:xfrm>
          <a:off x="2263943" y="9211175"/>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8" name="Text Box 32">
          <a:extLst>
            <a:ext uri="{FF2B5EF4-FFF2-40B4-BE49-F238E27FC236}">
              <a16:creationId xmlns:a16="http://schemas.microsoft.com/office/drawing/2014/main" id="{00000000-0008-0000-0600-000008000000}"/>
            </a:ext>
          </a:extLst>
        </xdr:cNvPr>
        <xdr:cNvSpPr txBox="1">
          <a:spLocks noChangeArrowheads="1"/>
        </xdr:cNvSpPr>
      </xdr:nvSpPr>
      <xdr:spPr bwMode="auto">
        <a:xfrm>
          <a:off x="775536" y="9449803"/>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9" name="Text Box 34">
          <a:extLst>
            <a:ext uri="{FF2B5EF4-FFF2-40B4-BE49-F238E27FC236}">
              <a16:creationId xmlns:a16="http://schemas.microsoft.com/office/drawing/2014/main" id="{00000000-0008-0000-0600-000009000000}"/>
            </a:ext>
          </a:extLst>
        </xdr:cNvPr>
        <xdr:cNvSpPr txBox="1">
          <a:spLocks noChangeArrowheads="1"/>
        </xdr:cNvSpPr>
      </xdr:nvSpPr>
      <xdr:spPr bwMode="auto">
        <a:xfrm>
          <a:off x="105778" y="9498932"/>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0" name="Conector de seta reta 9">
          <a:extLst>
            <a:ext uri="{FF2B5EF4-FFF2-40B4-BE49-F238E27FC236}">
              <a16:creationId xmlns:a16="http://schemas.microsoft.com/office/drawing/2014/main" id="{00000000-0008-0000-0600-00000A000000}"/>
            </a:ext>
          </a:extLst>
        </xdr:cNvPr>
        <xdr:cNvCxnSpPr/>
      </xdr:nvCxnSpPr>
      <xdr:spPr>
        <a:xfrm>
          <a:off x="3886701" y="93279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73</xdr:row>
      <xdr:rowOff>104775</xdr:rowOff>
    </xdr:from>
    <xdr:to>
      <xdr:col>1</xdr:col>
      <xdr:colOff>1962150</xdr:colOff>
      <xdr:row>74</xdr:row>
      <xdr:rowOff>9525</xdr:rowOff>
    </xdr:to>
    <xdr:sp macro="" textlink="">
      <xdr:nvSpPr>
        <xdr:cNvPr id="11" name="Text Box 12">
          <a:extLst>
            <a:ext uri="{FF2B5EF4-FFF2-40B4-BE49-F238E27FC236}">
              <a16:creationId xmlns:a16="http://schemas.microsoft.com/office/drawing/2014/main" id="{00000000-0008-0000-0700-00000B000000}"/>
            </a:ext>
          </a:extLst>
        </xdr:cNvPr>
        <xdr:cNvSpPr txBox="1">
          <a:spLocks noChangeArrowheads="1"/>
        </xdr:cNvSpPr>
      </xdr:nvSpPr>
      <xdr:spPr bwMode="auto">
        <a:xfrm>
          <a:off x="781050" y="1429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73</xdr:row>
      <xdr:rowOff>114300</xdr:rowOff>
    </xdr:from>
    <xdr:to>
      <xdr:col>1</xdr:col>
      <xdr:colOff>3000374</xdr:colOff>
      <xdr:row>74</xdr:row>
      <xdr:rowOff>9525</xdr:rowOff>
    </xdr:to>
    <xdr:sp macro="" textlink="">
      <xdr:nvSpPr>
        <xdr:cNvPr id="12" name="Text Box 13">
          <a:extLst>
            <a:ext uri="{FF2B5EF4-FFF2-40B4-BE49-F238E27FC236}">
              <a16:creationId xmlns:a16="http://schemas.microsoft.com/office/drawing/2014/main" id="{00000000-0008-0000-0700-00000C000000}"/>
            </a:ext>
          </a:extLst>
        </xdr:cNvPr>
        <xdr:cNvSpPr txBox="1">
          <a:spLocks noChangeArrowheads="1"/>
        </xdr:cNvSpPr>
      </xdr:nvSpPr>
      <xdr:spPr bwMode="auto">
        <a:xfrm>
          <a:off x="2781299" y="143065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72</xdr:row>
      <xdr:rowOff>50131</xdr:rowOff>
    </xdr:from>
    <xdr:to>
      <xdr:col>1</xdr:col>
      <xdr:colOff>2971800</xdr:colOff>
      <xdr:row>73</xdr:row>
      <xdr:rowOff>66674</xdr:rowOff>
    </xdr:to>
    <xdr:sp macro="" textlink="">
      <xdr:nvSpPr>
        <xdr:cNvPr id="13" name="Text Box 14">
          <a:extLst>
            <a:ext uri="{FF2B5EF4-FFF2-40B4-BE49-F238E27FC236}">
              <a16:creationId xmlns:a16="http://schemas.microsoft.com/office/drawing/2014/main" id="{00000000-0008-0000-0700-00000D000000}"/>
            </a:ext>
          </a:extLst>
        </xdr:cNvPr>
        <xdr:cNvSpPr txBox="1">
          <a:spLocks noChangeArrowheads="1"/>
        </xdr:cNvSpPr>
      </xdr:nvSpPr>
      <xdr:spPr bwMode="auto">
        <a:xfrm>
          <a:off x="638175" y="139852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72</xdr:row>
      <xdr:rowOff>57150</xdr:rowOff>
    </xdr:from>
    <xdr:to>
      <xdr:col>1</xdr:col>
      <xdr:colOff>361950</xdr:colOff>
      <xdr:row>73</xdr:row>
      <xdr:rowOff>57150</xdr:rowOff>
    </xdr:to>
    <xdr:sp macro="" textlink="">
      <xdr:nvSpPr>
        <xdr:cNvPr id="14" name="Text Box 16">
          <a:extLst>
            <a:ext uri="{FF2B5EF4-FFF2-40B4-BE49-F238E27FC236}">
              <a16:creationId xmlns:a16="http://schemas.microsoft.com/office/drawing/2014/main" id="{00000000-0008-0000-0700-00000E000000}"/>
            </a:ext>
          </a:extLst>
        </xdr:cNvPr>
        <xdr:cNvSpPr txBox="1">
          <a:spLocks noChangeArrowheads="1"/>
        </xdr:cNvSpPr>
      </xdr:nvSpPr>
      <xdr:spPr bwMode="auto">
        <a:xfrm>
          <a:off x="66675" y="139922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73</xdr:row>
      <xdr:rowOff>133350</xdr:rowOff>
    </xdr:from>
    <xdr:to>
      <xdr:col>1</xdr:col>
      <xdr:colOff>523875</xdr:colOff>
      <xdr:row>73</xdr:row>
      <xdr:rowOff>276225</xdr:rowOff>
    </xdr:to>
    <xdr:sp macro="" textlink="">
      <xdr:nvSpPr>
        <xdr:cNvPr id="15" name="Text Box 17">
          <a:extLst>
            <a:ext uri="{FF2B5EF4-FFF2-40B4-BE49-F238E27FC236}">
              <a16:creationId xmlns:a16="http://schemas.microsoft.com/office/drawing/2014/main" id="{00000000-0008-0000-0700-00000F000000}"/>
            </a:ext>
          </a:extLst>
        </xdr:cNvPr>
        <xdr:cNvSpPr txBox="1">
          <a:spLocks noChangeArrowheads="1"/>
        </xdr:cNvSpPr>
      </xdr:nvSpPr>
      <xdr:spPr bwMode="auto">
        <a:xfrm>
          <a:off x="76200" y="143256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73</xdr:row>
      <xdr:rowOff>133850</xdr:rowOff>
    </xdr:from>
    <xdr:to>
      <xdr:col>1</xdr:col>
      <xdr:colOff>2514600</xdr:colOff>
      <xdr:row>74</xdr:row>
      <xdr:rowOff>30079</xdr:rowOff>
    </xdr:to>
    <xdr:sp macro="" textlink="">
      <xdr:nvSpPr>
        <xdr:cNvPr id="16" name="Text Box 18">
          <a:extLst>
            <a:ext uri="{FF2B5EF4-FFF2-40B4-BE49-F238E27FC236}">
              <a16:creationId xmlns:a16="http://schemas.microsoft.com/office/drawing/2014/main" id="{00000000-0008-0000-0700-000010000000}"/>
            </a:ext>
          </a:extLst>
        </xdr:cNvPr>
        <xdr:cNvSpPr txBox="1">
          <a:spLocks noChangeArrowheads="1"/>
        </xdr:cNvSpPr>
      </xdr:nvSpPr>
      <xdr:spPr bwMode="auto">
        <a:xfrm>
          <a:off x="2263943" y="143261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74</xdr:row>
      <xdr:rowOff>58153</xdr:rowOff>
    </xdr:from>
    <xdr:to>
      <xdr:col>1</xdr:col>
      <xdr:colOff>1966161</xdr:colOff>
      <xdr:row>75</xdr:row>
      <xdr:rowOff>115303</xdr:rowOff>
    </xdr:to>
    <xdr:sp macro="" textlink="">
      <xdr:nvSpPr>
        <xdr:cNvPr id="17" name="Text Box 32">
          <a:extLst>
            <a:ext uri="{FF2B5EF4-FFF2-40B4-BE49-F238E27FC236}">
              <a16:creationId xmlns:a16="http://schemas.microsoft.com/office/drawing/2014/main" id="{00000000-0008-0000-0700-000011000000}"/>
            </a:ext>
          </a:extLst>
        </xdr:cNvPr>
        <xdr:cNvSpPr txBox="1">
          <a:spLocks noChangeArrowheads="1"/>
        </xdr:cNvSpPr>
      </xdr:nvSpPr>
      <xdr:spPr bwMode="auto">
        <a:xfrm>
          <a:off x="775536" y="146123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74</xdr:row>
      <xdr:rowOff>107282</xdr:rowOff>
    </xdr:from>
    <xdr:to>
      <xdr:col>1</xdr:col>
      <xdr:colOff>429628</xdr:colOff>
      <xdr:row>75</xdr:row>
      <xdr:rowOff>126332</xdr:rowOff>
    </xdr:to>
    <xdr:sp macro="" textlink="">
      <xdr:nvSpPr>
        <xdr:cNvPr id="18" name="Text Box 34">
          <a:extLst>
            <a:ext uri="{FF2B5EF4-FFF2-40B4-BE49-F238E27FC236}">
              <a16:creationId xmlns:a16="http://schemas.microsoft.com/office/drawing/2014/main" id="{00000000-0008-0000-0700-000012000000}"/>
            </a:ext>
          </a:extLst>
        </xdr:cNvPr>
        <xdr:cNvSpPr txBox="1">
          <a:spLocks noChangeArrowheads="1"/>
        </xdr:cNvSpPr>
      </xdr:nvSpPr>
      <xdr:spPr bwMode="auto">
        <a:xfrm>
          <a:off x="105778" y="1466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73</xdr:row>
      <xdr:rowOff>250658</xdr:rowOff>
    </xdr:from>
    <xdr:to>
      <xdr:col>3</xdr:col>
      <xdr:colOff>280736</xdr:colOff>
      <xdr:row>73</xdr:row>
      <xdr:rowOff>250658</xdr:rowOff>
    </xdr:to>
    <xdr:cxnSp macro="">
      <xdr:nvCxnSpPr>
        <xdr:cNvPr id="19" name="Conector de seta reta 18">
          <a:extLst>
            <a:ext uri="{FF2B5EF4-FFF2-40B4-BE49-F238E27FC236}">
              <a16:creationId xmlns:a16="http://schemas.microsoft.com/office/drawing/2014/main" id="{00000000-0008-0000-0700-000013000000}"/>
            </a:ext>
          </a:extLst>
        </xdr:cNvPr>
        <xdr:cNvCxnSpPr/>
      </xdr:nvCxnSpPr>
      <xdr:spPr>
        <a:xfrm>
          <a:off x="3886701" y="144429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10" name="Conector de seta reta 9">
          <a:extLst>
            <a:ext uri="{FF2B5EF4-FFF2-40B4-BE49-F238E27FC236}">
              <a16:creationId xmlns:a16="http://schemas.microsoft.com/office/drawing/2014/main" id="{00000000-0008-0000-0800-00000A000000}"/>
            </a:ext>
          </a:extLst>
        </xdr:cNvPr>
        <xdr:cNvCxnSpPr/>
      </xdr:nvCxnSpPr>
      <xdr:spPr>
        <a:xfrm>
          <a:off x="3886701" y="56608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adumas@abuniformes.com.br" TargetMode="External"/><Relationship Id="rId7" Type="http://schemas.openxmlformats.org/officeDocument/2006/relationships/printerSettings" Target="../printerSettings/printerSettings4.bin"/><Relationship Id="rId2" Type="http://schemas.openxmlformats.org/officeDocument/2006/relationships/hyperlink" Target="mailto:contato@uniformescasadasfardas.com.br" TargetMode="External"/><Relationship Id="rId1" Type="http://schemas.openxmlformats.org/officeDocument/2006/relationships/hyperlink" Target="mailto:damnatal@damroupas.com.br" TargetMode="External"/><Relationship Id="rId6" Type="http://schemas.openxmlformats.org/officeDocument/2006/relationships/hyperlink" Target="mailto:contato@hebertuniformes.com.br" TargetMode="External"/><Relationship Id="rId5" Type="http://schemas.openxmlformats.org/officeDocument/2006/relationships/hyperlink" Target="mailto:sac@dickiesbrasil.com.br" TargetMode="External"/><Relationship Id="rId4" Type="http://schemas.openxmlformats.org/officeDocument/2006/relationships/hyperlink" Target="mailto:contato@fabricadeuniformes.com.br"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cepel.com.br/" TargetMode="External"/><Relationship Id="rId2" Type="http://schemas.openxmlformats.org/officeDocument/2006/relationships/hyperlink" Target="http://www.netsuprimentos.com.br/" TargetMode="External"/><Relationship Id="rId1" Type="http://schemas.openxmlformats.org/officeDocument/2006/relationships/hyperlink" Target="http://www.papelex.com.br/limpeza.html" TargetMode="External"/><Relationship Id="rId6" Type="http://schemas.openxmlformats.org/officeDocument/2006/relationships/drawing" Target="../drawings/drawing3.xml"/><Relationship Id="rId5" Type="http://schemas.openxmlformats.org/officeDocument/2006/relationships/printerSettings" Target="../printerSettings/printerSettings5.bin"/><Relationship Id="rId4" Type="http://schemas.openxmlformats.org/officeDocument/2006/relationships/hyperlink" Target="http://www.kalunga.com.br/"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www.lojadomecanico.com.br/" TargetMode="External"/><Relationship Id="rId2" Type="http://schemas.openxmlformats.org/officeDocument/2006/relationships/hyperlink" Target="http://www.ferramentaskennedy.com.br/" TargetMode="External"/><Relationship Id="rId1" Type="http://schemas.openxmlformats.org/officeDocument/2006/relationships/hyperlink" Target="http://www.dutramaquinas.com.br/" TargetMode="External"/><Relationship Id="rId6" Type="http://schemas.openxmlformats.org/officeDocument/2006/relationships/drawing" Target="../drawings/drawing4.xml"/><Relationship Id="rId5" Type="http://schemas.openxmlformats.org/officeDocument/2006/relationships/printerSettings" Target="../printerSettings/printerSettings6.bin"/><Relationship Id="rId4" Type="http://schemas.openxmlformats.org/officeDocument/2006/relationships/hyperlink" Target="http://www.madeiramadeira.com.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307"/>
  <sheetViews>
    <sheetView tabSelected="1" topLeftCell="A27" zoomScale="160" zoomScaleNormal="160" workbookViewId="0">
      <selection activeCell="I30" sqref="I30"/>
    </sheetView>
  </sheetViews>
  <sheetFormatPr defaultRowHeight="12.75" x14ac:dyDescent="0.2"/>
  <cols>
    <col min="1" max="1" width="7.7109375" customWidth="1"/>
    <col min="5" max="5" width="10.85546875" bestFit="1" customWidth="1"/>
    <col min="6" max="6" width="10.28515625" customWidth="1"/>
    <col min="7" max="7" width="17.5703125" customWidth="1"/>
    <col min="8" max="8" width="9.5703125"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442" t="s">
        <v>91</v>
      </c>
      <c r="B1" s="443"/>
      <c r="C1" s="443"/>
      <c r="D1" s="443"/>
      <c r="E1" s="443"/>
      <c r="F1" s="443"/>
      <c r="G1" s="443"/>
      <c r="H1" s="443"/>
      <c r="I1" s="444"/>
    </row>
    <row r="2" spans="1:9" x14ac:dyDescent="0.2">
      <c r="A2" s="77"/>
      <c r="B2" s="77"/>
      <c r="C2" s="77"/>
      <c r="D2" s="77"/>
      <c r="E2" s="77"/>
      <c r="F2" s="77"/>
      <c r="G2" s="77"/>
      <c r="H2" s="77"/>
      <c r="I2" s="77"/>
    </row>
    <row r="3" spans="1:9" ht="15" customHeight="1" x14ac:dyDescent="0.2">
      <c r="A3" s="422" t="s">
        <v>468</v>
      </c>
      <c r="B3" s="422"/>
      <c r="C3" s="422"/>
      <c r="D3" s="422"/>
      <c r="E3" s="422"/>
      <c r="F3" s="422"/>
      <c r="G3" s="77"/>
      <c r="H3" s="77"/>
      <c r="I3" s="77"/>
    </row>
    <row r="4" spans="1:9" ht="15" customHeight="1" x14ac:dyDescent="0.2">
      <c r="A4" s="422" t="s">
        <v>469</v>
      </c>
      <c r="B4" s="422"/>
      <c r="C4" s="422"/>
      <c r="D4" s="422"/>
      <c r="E4" s="422"/>
      <c r="F4" s="422"/>
      <c r="G4" s="77"/>
      <c r="H4" s="77"/>
      <c r="I4" s="77"/>
    </row>
    <row r="5" spans="1:9" x14ac:dyDescent="0.2">
      <c r="A5" s="84"/>
      <c r="B5" s="84"/>
      <c r="C5" s="84"/>
      <c r="D5" s="84"/>
      <c r="E5" s="84"/>
      <c r="F5" s="84"/>
      <c r="G5" s="84"/>
      <c r="H5" s="84"/>
      <c r="I5" s="84"/>
    </row>
    <row r="6" spans="1:9" x14ac:dyDescent="0.2">
      <c r="A6" s="422" t="s">
        <v>476</v>
      </c>
      <c r="B6" s="422"/>
      <c r="C6" s="422"/>
      <c r="D6" s="422"/>
      <c r="E6" s="422"/>
      <c r="F6" s="422"/>
      <c r="G6" s="84"/>
      <c r="H6" s="84"/>
      <c r="I6" s="84"/>
    </row>
    <row r="7" spans="1:9" x14ac:dyDescent="0.2">
      <c r="A7" s="3"/>
      <c r="B7" s="3"/>
      <c r="C7" s="3"/>
      <c r="D7" s="3"/>
      <c r="E7" s="3"/>
      <c r="F7" s="3"/>
      <c r="G7" s="3"/>
      <c r="H7" s="3"/>
      <c r="I7" s="3"/>
    </row>
    <row r="8" spans="1:9" x14ac:dyDescent="0.2">
      <c r="A8" s="414" t="s">
        <v>92</v>
      </c>
      <c r="B8" s="414"/>
      <c r="C8" s="414"/>
      <c r="D8" s="414"/>
      <c r="E8" s="414"/>
      <c r="F8" s="414"/>
      <c r="G8" s="414"/>
      <c r="H8" s="414"/>
      <c r="I8" s="414"/>
    </row>
    <row r="9" spans="1:9" x14ac:dyDescent="0.2">
      <c r="A9" s="52" t="s">
        <v>8</v>
      </c>
      <c r="B9" s="412" t="s">
        <v>93</v>
      </c>
      <c r="C9" s="421"/>
      <c r="D9" s="421"/>
      <c r="E9" s="421"/>
      <c r="F9" s="421"/>
      <c r="G9" s="421"/>
      <c r="H9" s="421"/>
      <c r="I9" s="325" t="s">
        <v>479</v>
      </c>
    </row>
    <row r="10" spans="1:9" x14ac:dyDescent="0.2">
      <c r="A10" s="52" t="s">
        <v>9</v>
      </c>
      <c r="B10" s="412" t="s">
        <v>94</v>
      </c>
      <c r="C10" s="421"/>
      <c r="D10" s="421"/>
      <c r="E10" s="421"/>
      <c r="F10" s="421"/>
      <c r="G10" s="421"/>
      <c r="H10" s="421"/>
      <c r="I10" s="326" t="s">
        <v>480</v>
      </c>
    </row>
    <row r="11" spans="1:9" x14ac:dyDescent="0.2">
      <c r="A11" s="52" t="s">
        <v>10</v>
      </c>
      <c r="B11" s="412" t="s">
        <v>478</v>
      </c>
      <c r="C11" s="412"/>
      <c r="D11" s="412"/>
      <c r="E11" s="412"/>
      <c r="F11" s="412"/>
      <c r="G11" s="412"/>
      <c r="H11" s="412"/>
      <c r="I11" s="327" t="s">
        <v>481</v>
      </c>
    </row>
    <row r="12" spans="1:9" x14ac:dyDescent="0.2">
      <c r="A12" s="52" t="s">
        <v>11</v>
      </c>
      <c r="B12" s="412" t="s">
        <v>95</v>
      </c>
      <c r="C12" s="421"/>
      <c r="D12" s="421"/>
      <c r="E12" s="421"/>
      <c r="F12" s="421"/>
      <c r="G12" s="421"/>
      <c r="H12" s="421"/>
      <c r="I12" s="328">
        <v>12</v>
      </c>
    </row>
    <row r="13" spans="1:9" x14ac:dyDescent="0.2">
      <c r="A13" s="11"/>
      <c r="B13" s="33"/>
      <c r="C13" s="33"/>
      <c r="D13" s="33"/>
      <c r="E13" s="33"/>
      <c r="F13" s="33"/>
      <c r="G13" s="33"/>
      <c r="H13" s="11"/>
      <c r="I13" s="11"/>
    </row>
    <row r="14" spans="1:9" x14ac:dyDescent="0.2">
      <c r="A14" s="414" t="s">
        <v>50</v>
      </c>
      <c r="B14" s="414"/>
      <c r="C14" s="414"/>
      <c r="D14" s="414"/>
      <c r="E14" s="414"/>
      <c r="F14" s="414"/>
      <c r="G14" s="414"/>
      <c r="H14" s="414"/>
      <c r="I14" s="414"/>
    </row>
    <row r="15" spans="1:9" x14ac:dyDescent="0.2">
      <c r="A15" s="439" t="s">
        <v>47</v>
      </c>
      <c r="B15" s="439"/>
      <c r="C15" s="439" t="s">
        <v>48</v>
      </c>
      <c r="D15" s="439"/>
      <c r="E15" s="439" t="s">
        <v>49</v>
      </c>
      <c r="F15" s="439"/>
      <c r="G15" s="439"/>
      <c r="H15" s="439"/>
      <c r="I15" s="439"/>
    </row>
    <row r="16" spans="1:9" ht="25.5" customHeight="1" x14ac:dyDescent="0.2">
      <c r="A16" s="445" t="s">
        <v>373</v>
      </c>
      <c r="B16" s="446"/>
      <c r="C16" s="447" t="s">
        <v>304</v>
      </c>
      <c r="D16" s="448"/>
      <c r="E16" s="449"/>
      <c r="F16" s="450"/>
      <c r="G16" s="450"/>
      <c r="H16" s="450"/>
      <c r="I16" s="450"/>
    </row>
    <row r="17" spans="1:9" ht="15" customHeight="1" x14ac:dyDescent="0.2">
      <c r="A17" s="87"/>
      <c r="B17" s="88"/>
      <c r="C17" s="89"/>
      <c r="D17" s="90"/>
      <c r="E17" s="91"/>
      <c r="F17" s="92"/>
      <c r="G17" s="92"/>
      <c r="H17" s="92"/>
      <c r="I17" s="92"/>
    </row>
    <row r="18" spans="1:9" ht="15" customHeight="1" x14ac:dyDescent="0.2">
      <c r="A18" s="85" t="s">
        <v>113</v>
      </c>
      <c r="B18" s="88"/>
      <c r="C18" s="89"/>
      <c r="D18" s="90"/>
      <c r="E18" s="91"/>
      <c r="F18" s="92"/>
      <c r="G18" s="92"/>
      <c r="H18" s="92"/>
      <c r="I18" s="92"/>
    </row>
    <row r="19" spans="1:9" ht="15" customHeight="1" x14ac:dyDescent="0.2">
      <c r="A19" s="85" t="s">
        <v>114</v>
      </c>
      <c r="B19" s="88"/>
      <c r="C19" s="89"/>
      <c r="D19" s="90"/>
      <c r="E19" s="91"/>
      <c r="F19" s="92"/>
      <c r="G19" s="92"/>
      <c r="H19" s="92"/>
      <c r="I19" s="92"/>
    </row>
    <row r="20" spans="1:9" ht="15" customHeight="1" x14ac:dyDescent="0.2">
      <c r="A20" s="85" t="s">
        <v>115</v>
      </c>
      <c r="B20" s="88"/>
      <c r="C20" s="89"/>
      <c r="D20" s="90"/>
      <c r="E20" s="91"/>
      <c r="F20" s="92"/>
      <c r="G20" s="92"/>
      <c r="H20" s="92"/>
      <c r="I20" s="92"/>
    </row>
    <row r="21" spans="1:9" ht="15" customHeight="1" x14ac:dyDescent="0.2">
      <c r="A21" s="85" t="s">
        <v>116</v>
      </c>
      <c r="B21" s="88"/>
      <c r="C21" s="89"/>
      <c r="D21" s="90"/>
      <c r="E21" s="91"/>
      <c r="F21" s="92"/>
      <c r="G21" s="92"/>
      <c r="H21" s="92"/>
      <c r="I21" s="92"/>
    </row>
    <row r="22" spans="1:9" ht="15" customHeight="1" x14ac:dyDescent="0.2">
      <c r="A22" s="113"/>
      <c r="B22" s="88"/>
      <c r="C22" s="89"/>
      <c r="D22" s="90"/>
      <c r="E22" s="91"/>
      <c r="F22" s="92"/>
      <c r="G22" s="92"/>
      <c r="H22" s="92"/>
      <c r="I22" s="92"/>
    </row>
    <row r="23" spans="1:9" ht="15" customHeight="1" x14ac:dyDescent="0.2">
      <c r="A23" s="86" t="s">
        <v>96</v>
      </c>
      <c r="B23" s="88"/>
      <c r="C23" s="89"/>
      <c r="D23" s="90"/>
      <c r="E23" s="91"/>
      <c r="F23" s="92"/>
      <c r="G23" s="92"/>
      <c r="H23" s="92"/>
      <c r="I23" s="92"/>
    </row>
    <row r="24" spans="1:9" ht="15" customHeight="1" x14ac:dyDescent="0.2">
      <c r="A24" s="87"/>
      <c r="B24" s="88"/>
      <c r="C24" s="89"/>
      <c r="D24" s="90"/>
      <c r="E24" s="91"/>
      <c r="F24" s="92"/>
      <c r="G24" s="92"/>
      <c r="H24" s="92"/>
      <c r="I24" s="92"/>
    </row>
    <row r="25" spans="1:9" ht="15" customHeight="1" x14ac:dyDescent="0.2">
      <c r="A25" s="86" t="s">
        <v>97</v>
      </c>
      <c r="B25" s="88"/>
      <c r="C25" s="89"/>
      <c r="D25" s="90"/>
      <c r="E25" s="91"/>
      <c r="F25" s="92"/>
      <c r="G25" s="92"/>
      <c r="H25" s="92"/>
      <c r="I25" s="92"/>
    </row>
    <row r="26" spans="1:9" ht="15" customHeight="1" x14ac:dyDescent="0.2">
      <c r="A26" s="85" t="s">
        <v>98</v>
      </c>
      <c r="B26" s="88"/>
      <c r="C26" s="89"/>
      <c r="D26" s="90"/>
      <c r="E26" s="91"/>
      <c r="F26" s="92"/>
      <c r="G26" s="92"/>
      <c r="H26" s="92"/>
      <c r="I26" s="92"/>
    </row>
    <row r="27" spans="1:9" x14ac:dyDescent="0.2">
      <c r="A27" s="414" t="s">
        <v>59</v>
      </c>
      <c r="B27" s="414"/>
      <c r="C27" s="414"/>
      <c r="D27" s="414"/>
      <c r="E27" s="414"/>
      <c r="F27" s="414"/>
      <c r="G27" s="414"/>
      <c r="H27" s="414"/>
      <c r="I27" s="414"/>
    </row>
    <row r="28" spans="1:9" ht="25.5" x14ac:dyDescent="0.2">
      <c r="A28" s="82">
        <v>1</v>
      </c>
      <c r="B28" s="420" t="s">
        <v>7</v>
      </c>
      <c r="C28" s="420"/>
      <c r="D28" s="420"/>
      <c r="E28" s="420"/>
      <c r="F28" s="420"/>
      <c r="G28" s="420"/>
      <c r="H28" s="420"/>
      <c r="I28" s="81" t="str">
        <f>A16</f>
        <v>Limpeza, Asseio e Conservação</v>
      </c>
    </row>
    <row r="29" spans="1:9" x14ac:dyDescent="0.2">
      <c r="A29" s="52">
        <v>2</v>
      </c>
      <c r="B29" s="412" t="s">
        <v>60</v>
      </c>
      <c r="C29" s="412"/>
      <c r="D29" s="412"/>
      <c r="E29" s="412"/>
      <c r="F29" s="412"/>
      <c r="G29" s="412"/>
      <c r="H29" s="412"/>
      <c r="I29" s="71" t="s">
        <v>372</v>
      </c>
    </row>
    <row r="30" spans="1:9" x14ac:dyDescent="0.2">
      <c r="A30" s="52">
        <v>3</v>
      </c>
      <c r="B30" s="421" t="s">
        <v>6</v>
      </c>
      <c r="C30" s="421"/>
      <c r="D30" s="421"/>
      <c r="E30" s="421"/>
      <c r="F30" s="421"/>
      <c r="G30" s="421"/>
      <c r="H30" s="421"/>
      <c r="I30" s="324"/>
    </row>
    <row r="31" spans="1:9" ht="25.5" x14ac:dyDescent="0.2">
      <c r="A31" s="82">
        <v>4</v>
      </c>
      <c r="B31" s="420" t="s">
        <v>5</v>
      </c>
      <c r="C31" s="420"/>
      <c r="D31" s="420"/>
      <c r="E31" s="420"/>
      <c r="F31" s="420"/>
      <c r="G31" s="420"/>
      <c r="H31" s="420"/>
      <c r="I31" s="83" t="s">
        <v>315</v>
      </c>
    </row>
    <row r="32" spans="1:9" x14ac:dyDescent="0.2">
      <c r="A32" s="52">
        <v>5</v>
      </c>
      <c r="B32" s="412" t="s">
        <v>470</v>
      </c>
      <c r="C32" s="421"/>
      <c r="D32" s="421"/>
      <c r="E32" s="421"/>
      <c r="F32" s="421"/>
      <c r="G32" s="421"/>
      <c r="H32" s="421"/>
      <c r="I32" s="325" t="s">
        <v>477</v>
      </c>
    </row>
    <row r="33" spans="1:9" x14ac:dyDescent="0.2">
      <c r="A33" s="78"/>
      <c r="B33" s="79"/>
      <c r="C33" s="79"/>
      <c r="D33" s="79"/>
      <c r="E33" s="79"/>
      <c r="F33" s="79"/>
      <c r="G33" s="79"/>
      <c r="H33" s="79"/>
      <c r="I33" s="93"/>
    </row>
    <row r="34" spans="1:9" x14ac:dyDescent="0.2">
      <c r="A34" s="85" t="s">
        <v>99</v>
      </c>
      <c r="B34" s="79"/>
      <c r="C34" s="79"/>
      <c r="D34" s="79"/>
      <c r="E34" s="79"/>
      <c r="F34" s="79"/>
      <c r="G34" s="79"/>
      <c r="H34" s="79"/>
      <c r="I34" s="93"/>
    </row>
    <row r="35" spans="1:9" x14ac:dyDescent="0.2">
      <c r="A35" s="85" t="s">
        <v>100</v>
      </c>
      <c r="B35" s="79"/>
      <c r="C35" s="79"/>
      <c r="D35" s="79"/>
      <c r="E35" s="79"/>
      <c r="F35" s="79"/>
      <c r="G35" s="79"/>
      <c r="H35" s="79"/>
      <c r="I35" s="93"/>
    </row>
    <row r="36" spans="1:9" x14ac:dyDescent="0.2">
      <c r="A36" s="94"/>
      <c r="B36" s="94"/>
      <c r="C36" s="94"/>
      <c r="D36" s="94"/>
      <c r="E36" s="94"/>
      <c r="F36" s="94"/>
      <c r="G36" s="94"/>
      <c r="H36" s="94"/>
      <c r="I36" s="94"/>
    </row>
    <row r="37" spans="1:9" x14ac:dyDescent="0.2">
      <c r="A37" s="417" t="s">
        <v>26</v>
      </c>
      <c r="B37" s="417"/>
      <c r="C37" s="417"/>
      <c r="D37" s="417"/>
      <c r="E37" s="417"/>
      <c r="F37" s="417"/>
      <c r="G37" s="417"/>
      <c r="H37" s="417"/>
      <c r="I37" s="417"/>
    </row>
    <row r="38" spans="1:9" x14ac:dyDescent="0.2">
      <c r="A38" s="36">
        <v>1</v>
      </c>
      <c r="B38" s="439" t="s">
        <v>16</v>
      </c>
      <c r="C38" s="439"/>
      <c r="D38" s="439"/>
      <c r="E38" s="439"/>
      <c r="F38" s="439"/>
      <c r="G38" s="439"/>
      <c r="H38" s="36" t="s">
        <v>3</v>
      </c>
      <c r="I38" s="36" t="s">
        <v>1</v>
      </c>
    </row>
    <row r="39" spans="1:9" x14ac:dyDescent="0.2">
      <c r="A39" s="36" t="s">
        <v>8</v>
      </c>
      <c r="B39" s="411" t="s">
        <v>208</v>
      </c>
      <c r="C39" s="412"/>
      <c r="D39" s="412"/>
      <c r="E39" s="412"/>
      <c r="F39" s="412"/>
      <c r="G39" s="412"/>
      <c r="H39" s="51"/>
      <c r="I39" s="385">
        <f>I30</f>
        <v>0</v>
      </c>
    </row>
    <row r="40" spans="1:9" x14ac:dyDescent="0.2">
      <c r="A40" s="36" t="s">
        <v>9</v>
      </c>
      <c r="B40" s="411" t="s">
        <v>61</v>
      </c>
      <c r="C40" s="412"/>
      <c r="D40" s="412"/>
      <c r="E40" s="412"/>
      <c r="F40" s="412"/>
      <c r="G40" s="412"/>
      <c r="H40" s="2"/>
      <c r="I40" s="385">
        <f>I39*H40</f>
        <v>0</v>
      </c>
    </row>
    <row r="41" spans="1:9" x14ac:dyDescent="0.2">
      <c r="A41" s="36" t="s">
        <v>10</v>
      </c>
      <c r="B41" s="411" t="s">
        <v>62</v>
      </c>
      <c r="C41" s="412"/>
      <c r="D41" s="412"/>
      <c r="E41" s="412"/>
      <c r="F41" s="412"/>
      <c r="G41" s="412"/>
      <c r="H41" s="2"/>
      <c r="I41" s="385">
        <f>H41*I39</f>
        <v>0</v>
      </c>
    </row>
    <row r="42" spans="1:9" x14ac:dyDescent="0.2">
      <c r="A42" s="36" t="s">
        <v>11</v>
      </c>
      <c r="B42" s="412" t="s">
        <v>2</v>
      </c>
      <c r="C42" s="412"/>
      <c r="D42" s="412"/>
      <c r="E42" s="412"/>
      <c r="F42" s="412"/>
      <c r="G42" s="412"/>
      <c r="H42" s="2"/>
      <c r="I42" s="385">
        <v>0</v>
      </c>
    </row>
    <row r="43" spans="1:9" x14ac:dyDescent="0.2">
      <c r="A43" s="54" t="s">
        <v>12</v>
      </c>
      <c r="B43" s="412" t="s">
        <v>63</v>
      </c>
      <c r="C43" s="412"/>
      <c r="D43" s="412"/>
      <c r="E43" s="412"/>
      <c r="F43" s="412"/>
      <c r="G43" s="412"/>
      <c r="H43" s="32"/>
      <c r="I43" s="385">
        <v>0</v>
      </c>
    </row>
    <row r="44" spans="1:9" x14ac:dyDescent="0.2">
      <c r="A44" s="54" t="s">
        <v>13</v>
      </c>
      <c r="B44" s="411" t="s">
        <v>4</v>
      </c>
      <c r="C44" s="412"/>
      <c r="D44" s="412"/>
      <c r="E44" s="412"/>
      <c r="F44" s="412"/>
      <c r="G44" s="412"/>
      <c r="H44" s="2"/>
      <c r="I44" s="385">
        <v>0</v>
      </c>
    </row>
    <row r="45" spans="1:9" x14ac:dyDescent="0.2">
      <c r="A45" s="413" t="s">
        <v>76</v>
      </c>
      <c r="B45" s="414"/>
      <c r="C45" s="414"/>
      <c r="D45" s="414"/>
      <c r="E45" s="414"/>
      <c r="F45" s="414"/>
      <c r="G45" s="414"/>
      <c r="H45" s="414"/>
      <c r="I45" s="386">
        <f>SUM(I39:I44)</f>
        <v>0</v>
      </c>
    </row>
    <row r="46" spans="1:9" s="95" customFormat="1" x14ac:dyDescent="0.2"/>
    <row r="47" spans="1:9" s="95" customFormat="1" x14ac:dyDescent="0.2">
      <c r="A47" s="85" t="s">
        <v>102</v>
      </c>
    </row>
    <row r="48" spans="1:9" s="95" customFormat="1" x14ac:dyDescent="0.2">
      <c r="A48" s="85" t="s">
        <v>101</v>
      </c>
    </row>
    <row r="49" spans="1:11" x14ac:dyDescent="0.2">
      <c r="A49" s="5"/>
      <c r="B49" s="5"/>
      <c r="C49" s="5"/>
      <c r="D49" s="5"/>
      <c r="E49" s="5"/>
      <c r="F49" s="5"/>
      <c r="G49" s="5"/>
      <c r="H49" s="5"/>
      <c r="I49" s="6"/>
      <c r="J49" s="7"/>
    </row>
    <row r="50" spans="1:11" x14ac:dyDescent="0.2">
      <c r="A50" s="417" t="s">
        <v>64</v>
      </c>
      <c r="B50" s="417"/>
      <c r="C50" s="417"/>
      <c r="D50" s="417"/>
      <c r="E50" s="417"/>
      <c r="F50" s="417"/>
      <c r="G50" s="417"/>
      <c r="H50" s="417"/>
      <c r="I50" s="417"/>
      <c r="J50" s="7"/>
    </row>
    <row r="51" spans="1:11" x14ac:dyDescent="0.2">
      <c r="A51" s="102" t="s">
        <v>71</v>
      </c>
      <c r="B51" s="451" t="s">
        <v>471</v>
      </c>
      <c r="C51" s="452"/>
      <c r="D51" s="452"/>
      <c r="E51" s="452"/>
      <c r="F51" s="452"/>
      <c r="G51" s="453"/>
      <c r="H51" s="36" t="s">
        <v>3</v>
      </c>
      <c r="I51" s="36" t="s">
        <v>1</v>
      </c>
      <c r="J51" s="7"/>
    </row>
    <row r="52" spans="1:11" x14ac:dyDescent="0.2">
      <c r="A52" s="36" t="s">
        <v>8</v>
      </c>
      <c r="B52" s="411" t="s">
        <v>555</v>
      </c>
      <c r="C52" s="412"/>
      <c r="D52" s="412"/>
      <c r="E52" s="412"/>
      <c r="F52" s="412"/>
      <c r="G52" s="412"/>
      <c r="H52" s="1">
        <f>1/12</f>
        <v>8.3333333333333329E-2</v>
      </c>
      <c r="I52" s="60">
        <f>$I$45*H52</f>
        <v>0</v>
      </c>
      <c r="J52" s="7"/>
      <c r="K52" s="194"/>
    </row>
    <row r="53" spans="1:11" x14ac:dyDescent="0.2">
      <c r="A53" s="36" t="s">
        <v>9</v>
      </c>
      <c r="B53" s="412" t="s">
        <v>554</v>
      </c>
      <c r="C53" s="412"/>
      <c r="D53" s="412"/>
      <c r="E53" s="412"/>
      <c r="F53" s="412"/>
      <c r="G53" s="412"/>
      <c r="H53" s="55">
        <v>0.121</v>
      </c>
      <c r="I53" s="60">
        <f>$I$45*H53</f>
        <v>0</v>
      </c>
      <c r="J53" s="7"/>
    </row>
    <row r="54" spans="1:11" x14ac:dyDescent="0.2">
      <c r="A54" s="414" t="s">
        <v>532</v>
      </c>
      <c r="B54" s="414"/>
      <c r="C54" s="414"/>
      <c r="D54" s="414"/>
      <c r="E54" s="414"/>
      <c r="F54" s="414"/>
      <c r="G54" s="414"/>
      <c r="H54" s="96">
        <f>TRUNC(SUM(H52:H53),4)</f>
        <v>0.20430000000000001</v>
      </c>
      <c r="I54" s="97">
        <f>SUM(I52:I53)</f>
        <v>0</v>
      </c>
      <c r="J54" s="7"/>
    </row>
    <row r="55" spans="1:11" ht="21.95" customHeight="1" x14ac:dyDescent="0.2">
      <c r="A55" s="372" t="s">
        <v>10</v>
      </c>
      <c r="B55" s="457" t="s">
        <v>556</v>
      </c>
      <c r="C55" s="458"/>
      <c r="D55" s="458"/>
      <c r="E55" s="458"/>
      <c r="F55" s="458"/>
      <c r="G55" s="458"/>
      <c r="H55" s="382">
        <v>7.8200000000000006E-2</v>
      </c>
      <c r="I55" s="367">
        <f>$I$45*H55</f>
        <v>0</v>
      </c>
      <c r="J55" s="7"/>
    </row>
    <row r="56" spans="1:11" x14ac:dyDescent="0.2">
      <c r="A56" s="414" t="s">
        <v>65</v>
      </c>
      <c r="B56" s="414"/>
      <c r="C56" s="414"/>
      <c r="D56" s="414"/>
      <c r="E56" s="414"/>
      <c r="F56" s="414"/>
      <c r="G56" s="414"/>
      <c r="H56" s="96">
        <f>TRUNC(SUM(H54:H55),4)</f>
        <v>0.28249999999999997</v>
      </c>
      <c r="I56" s="97">
        <f>SUM(I54:I55)</f>
        <v>0</v>
      </c>
      <c r="J56" s="7"/>
    </row>
    <row r="57" spans="1:11" x14ac:dyDescent="0.2">
      <c r="A57" s="98"/>
      <c r="B57" s="98"/>
      <c r="C57" s="98"/>
      <c r="D57" s="98"/>
      <c r="E57" s="98"/>
      <c r="F57" s="98"/>
      <c r="G57" s="98"/>
      <c r="H57" s="99"/>
      <c r="I57" s="12"/>
      <c r="J57" s="7"/>
    </row>
    <row r="58" spans="1:11" x14ac:dyDescent="0.2">
      <c r="A58" s="85" t="s">
        <v>103</v>
      </c>
      <c r="B58" s="98"/>
      <c r="C58" s="98"/>
      <c r="D58" s="98"/>
      <c r="E58" s="98"/>
      <c r="F58" s="98"/>
      <c r="G58" s="98"/>
      <c r="H58" s="99"/>
      <c r="I58" s="12"/>
      <c r="J58" s="7"/>
    </row>
    <row r="59" spans="1:11" x14ac:dyDescent="0.2">
      <c r="A59" s="85" t="s">
        <v>316</v>
      </c>
      <c r="B59" s="98"/>
      <c r="C59" s="98"/>
      <c r="D59" s="98"/>
      <c r="E59" s="98"/>
      <c r="F59" s="98"/>
      <c r="G59" s="98"/>
      <c r="H59" s="99"/>
      <c r="I59" s="12"/>
      <c r="J59" s="7"/>
    </row>
    <row r="60" spans="1:11" x14ac:dyDescent="0.2">
      <c r="A60" s="85" t="s">
        <v>104</v>
      </c>
      <c r="B60" s="98"/>
      <c r="C60" s="98"/>
      <c r="D60" s="98"/>
      <c r="E60" s="98"/>
      <c r="F60" s="98"/>
      <c r="G60" s="98"/>
      <c r="H60" s="99"/>
      <c r="I60" s="12"/>
      <c r="J60" s="7"/>
    </row>
    <row r="61" spans="1:11" x14ac:dyDescent="0.2">
      <c r="A61" s="85" t="s">
        <v>105</v>
      </c>
      <c r="B61" s="95"/>
      <c r="C61" s="95"/>
      <c r="D61" s="95"/>
      <c r="E61" s="95"/>
      <c r="F61" s="95"/>
      <c r="G61" s="95"/>
      <c r="H61" s="95"/>
      <c r="I61" s="95"/>
      <c r="J61" s="7"/>
    </row>
    <row r="62" spans="1:11" x14ac:dyDescent="0.2">
      <c r="A62" s="85" t="s">
        <v>317</v>
      </c>
      <c r="B62" s="95"/>
      <c r="C62" s="95"/>
      <c r="D62" s="95"/>
      <c r="E62" s="95"/>
      <c r="F62" s="95"/>
      <c r="G62" s="95"/>
      <c r="H62" s="95"/>
      <c r="I62" s="95"/>
      <c r="J62" s="7"/>
    </row>
    <row r="63" spans="1:11" x14ac:dyDescent="0.2">
      <c r="A63" s="85" t="s">
        <v>318</v>
      </c>
      <c r="B63" s="95"/>
      <c r="C63" s="95"/>
      <c r="D63" s="95"/>
      <c r="E63" s="95"/>
      <c r="F63" s="95"/>
      <c r="G63" s="95"/>
      <c r="H63" s="95"/>
      <c r="I63" s="95"/>
      <c r="J63" s="7"/>
    </row>
    <row r="64" spans="1:11" x14ac:dyDescent="0.2">
      <c r="A64" s="85" t="s">
        <v>319</v>
      </c>
      <c r="B64" s="95"/>
      <c r="C64" s="95"/>
      <c r="D64" s="95"/>
      <c r="E64" s="95"/>
      <c r="F64" s="95"/>
      <c r="G64" s="95"/>
      <c r="H64" s="95"/>
      <c r="I64" s="95"/>
      <c r="J64" s="7"/>
    </row>
    <row r="65" spans="1:12" x14ac:dyDescent="0.2">
      <c r="A65" s="100"/>
      <c r="B65" s="100"/>
      <c r="C65" s="100"/>
      <c r="D65" s="100"/>
      <c r="E65" s="100"/>
      <c r="F65" s="100"/>
      <c r="G65" s="100"/>
      <c r="H65" s="100"/>
      <c r="I65" s="100"/>
      <c r="J65" s="7"/>
    </row>
    <row r="66" spans="1:12" x14ac:dyDescent="0.2">
      <c r="A66" s="104" t="s">
        <v>72</v>
      </c>
      <c r="B66" s="454" t="s">
        <v>68</v>
      </c>
      <c r="C66" s="455"/>
      <c r="D66" s="455"/>
      <c r="E66" s="455"/>
      <c r="F66" s="455"/>
      <c r="G66" s="456"/>
      <c r="H66" s="74" t="s">
        <v>3</v>
      </c>
      <c r="I66" s="74" t="s">
        <v>1</v>
      </c>
      <c r="J66" s="7"/>
      <c r="K66" s="72"/>
      <c r="L66" s="70"/>
    </row>
    <row r="67" spans="1:12" x14ac:dyDescent="0.2">
      <c r="A67" s="36" t="s">
        <v>8</v>
      </c>
      <c r="B67" s="411" t="s">
        <v>533</v>
      </c>
      <c r="C67" s="412"/>
      <c r="D67" s="412"/>
      <c r="E67" s="412"/>
      <c r="F67" s="412"/>
      <c r="G67" s="412"/>
      <c r="H67" s="1">
        <v>0.2</v>
      </c>
      <c r="I67" s="60">
        <f t="shared" ref="I67:I74" si="0">H67*($I$45)</f>
        <v>0</v>
      </c>
      <c r="J67" s="7"/>
      <c r="K67" s="73"/>
      <c r="L67" s="70"/>
    </row>
    <row r="68" spans="1:12" x14ac:dyDescent="0.2">
      <c r="A68" s="36" t="s">
        <v>9</v>
      </c>
      <c r="B68" s="411" t="s">
        <v>534</v>
      </c>
      <c r="C68" s="412"/>
      <c r="D68" s="412"/>
      <c r="E68" s="412"/>
      <c r="F68" s="412"/>
      <c r="G68" s="412"/>
      <c r="H68" s="1">
        <v>2.5000000000000001E-2</v>
      </c>
      <c r="I68" s="60">
        <f t="shared" si="0"/>
        <v>0</v>
      </c>
      <c r="J68" s="7"/>
      <c r="K68" s="72"/>
    </row>
    <row r="69" spans="1:12" x14ac:dyDescent="0.2">
      <c r="A69" s="36" t="s">
        <v>10</v>
      </c>
      <c r="B69" s="411" t="s">
        <v>535</v>
      </c>
      <c r="C69" s="412"/>
      <c r="D69" s="412"/>
      <c r="E69" s="412"/>
      <c r="F69" s="412"/>
      <c r="G69" s="412"/>
      <c r="H69" s="1">
        <v>0.03</v>
      </c>
      <c r="I69" s="60">
        <f t="shared" si="0"/>
        <v>0</v>
      </c>
      <c r="J69" s="7"/>
      <c r="K69" s="72"/>
    </row>
    <row r="70" spans="1:12" x14ac:dyDescent="0.2">
      <c r="A70" s="36" t="s">
        <v>11</v>
      </c>
      <c r="B70" s="411" t="s">
        <v>536</v>
      </c>
      <c r="C70" s="411"/>
      <c r="D70" s="411"/>
      <c r="E70" s="411"/>
      <c r="F70" s="411"/>
      <c r="G70" s="411"/>
      <c r="H70" s="1">
        <v>1.4999999999999999E-2</v>
      </c>
      <c r="I70" s="60">
        <f t="shared" si="0"/>
        <v>0</v>
      </c>
      <c r="J70" s="7"/>
    </row>
    <row r="71" spans="1:12" x14ac:dyDescent="0.2">
      <c r="A71" s="36" t="s">
        <v>12</v>
      </c>
      <c r="B71" s="411" t="s">
        <v>537</v>
      </c>
      <c r="C71" s="412"/>
      <c r="D71" s="412"/>
      <c r="E71" s="412"/>
      <c r="F71" s="412"/>
      <c r="G71" s="412"/>
      <c r="H71" s="1">
        <v>0.01</v>
      </c>
      <c r="I71" s="60">
        <f t="shared" si="0"/>
        <v>0</v>
      </c>
      <c r="J71" s="7"/>
    </row>
    <row r="72" spans="1:12" x14ac:dyDescent="0.2">
      <c r="A72" s="36" t="s">
        <v>13</v>
      </c>
      <c r="B72" s="411" t="s">
        <v>538</v>
      </c>
      <c r="C72" s="412"/>
      <c r="D72" s="412"/>
      <c r="E72" s="412"/>
      <c r="F72" s="412"/>
      <c r="G72" s="412"/>
      <c r="H72" s="1">
        <v>6.0000000000000001E-3</v>
      </c>
      <c r="I72" s="60">
        <f t="shared" si="0"/>
        <v>0</v>
      </c>
      <c r="J72" s="7"/>
    </row>
    <row r="73" spans="1:12" x14ac:dyDescent="0.2">
      <c r="A73" s="36" t="s">
        <v>14</v>
      </c>
      <c r="B73" s="411" t="s">
        <v>539</v>
      </c>
      <c r="C73" s="412"/>
      <c r="D73" s="412"/>
      <c r="E73" s="412"/>
      <c r="F73" s="412"/>
      <c r="G73" s="412"/>
      <c r="H73" s="1">
        <v>2E-3</v>
      </c>
      <c r="I73" s="60">
        <f t="shared" si="0"/>
        <v>0</v>
      </c>
      <c r="J73" s="7"/>
    </row>
    <row r="74" spans="1:12" x14ac:dyDescent="0.2">
      <c r="A74" s="36" t="s">
        <v>15</v>
      </c>
      <c r="B74" s="411" t="s">
        <v>540</v>
      </c>
      <c r="C74" s="412"/>
      <c r="D74" s="412"/>
      <c r="E74" s="412"/>
      <c r="F74" s="412"/>
      <c r="G74" s="412"/>
      <c r="H74" s="1">
        <v>0.08</v>
      </c>
      <c r="I74" s="60">
        <f t="shared" si="0"/>
        <v>0</v>
      </c>
      <c r="J74" s="7"/>
    </row>
    <row r="75" spans="1:12" x14ac:dyDescent="0.2">
      <c r="A75" s="414" t="s">
        <v>67</v>
      </c>
      <c r="B75" s="414"/>
      <c r="C75" s="414"/>
      <c r="D75" s="414"/>
      <c r="E75" s="414"/>
      <c r="F75" s="414"/>
      <c r="G75" s="414"/>
      <c r="H75" s="96">
        <f>SUM(H67:H74)</f>
        <v>0.36800000000000005</v>
      </c>
      <c r="I75" s="97">
        <f>SUM(I67:I74)</f>
        <v>0</v>
      </c>
      <c r="J75" s="7"/>
      <c r="K75" s="50"/>
    </row>
    <row r="76" spans="1:12" s="7" customFormat="1" x14ac:dyDescent="0.2">
      <c r="A76" s="98"/>
      <c r="B76" s="98"/>
      <c r="C76" s="98"/>
      <c r="D76" s="98"/>
      <c r="E76" s="98"/>
      <c r="F76" s="98"/>
      <c r="G76" s="98"/>
      <c r="H76" s="99"/>
      <c r="I76" s="12"/>
      <c r="K76" s="105"/>
    </row>
    <row r="77" spans="1:12" s="7" customFormat="1" x14ac:dyDescent="0.2">
      <c r="A77" s="85" t="s">
        <v>182</v>
      </c>
      <c r="B77" s="98"/>
      <c r="C77" s="98"/>
      <c r="D77" s="98"/>
      <c r="E77" s="98"/>
      <c r="F77" s="98"/>
      <c r="G77" s="98"/>
      <c r="H77" s="99"/>
      <c r="I77" s="12"/>
      <c r="K77" s="105"/>
    </row>
    <row r="78" spans="1:12" s="7" customFormat="1" x14ac:dyDescent="0.2">
      <c r="A78" s="85" t="s">
        <v>106</v>
      </c>
      <c r="B78" s="98"/>
      <c r="C78" s="98"/>
      <c r="D78" s="98"/>
      <c r="E78" s="98"/>
      <c r="F78" s="98"/>
      <c r="G78" s="98"/>
      <c r="H78" s="99"/>
      <c r="I78" s="12"/>
      <c r="K78" s="105"/>
    </row>
    <row r="79" spans="1:12" s="7" customFormat="1" x14ac:dyDescent="0.2">
      <c r="A79" s="85" t="s">
        <v>107</v>
      </c>
      <c r="B79" s="98"/>
      <c r="C79" s="98"/>
      <c r="D79" s="98"/>
      <c r="E79" s="98"/>
      <c r="F79" s="98"/>
      <c r="G79" s="98"/>
      <c r="H79" s="99"/>
      <c r="I79" s="12"/>
      <c r="K79" s="105"/>
    </row>
    <row r="80" spans="1:12" s="7" customFormat="1" x14ac:dyDescent="0.2">
      <c r="A80" s="85" t="s">
        <v>108</v>
      </c>
      <c r="B80" s="98"/>
      <c r="C80" s="98"/>
      <c r="D80" s="98"/>
      <c r="E80" s="98"/>
      <c r="F80" s="98"/>
      <c r="G80" s="98"/>
      <c r="H80" s="99"/>
      <c r="I80" s="12"/>
      <c r="K80" s="105"/>
    </row>
    <row r="81" spans="1:11" s="7" customFormat="1" x14ac:dyDescent="0.2">
      <c r="A81" s="85" t="s">
        <v>320</v>
      </c>
      <c r="B81" s="98"/>
      <c r="C81" s="98"/>
      <c r="D81" s="98"/>
      <c r="E81" s="98"/>
      <c r="F81" s="98"/>
      <c r="G81" s="98"/>
      <c r="H81" s="99"/>
      <c r="I81" s="12"/>
      <c r="K81" s="105"/>
    </row>
    <row r="82" spans="1:11" x14ac:dyDescent="0.2">
      <c r="A82" s="95"/>
      <c r="B82" s="95"/>
      <c r="C82" s="95"/>
      <c r="D82" s="95"/>
      <c r="E82" s="95"/>
      <c r="F82" s="95"/>
      <c r="G82" s="95"/>
      <c r="H82" s="95"/>
      <c r="I82" s="95"/>
      <c r="J82" s="7"/>
    </row>
    <row r="83" spans="1:11" x14ac:dyDescent="0.2">
      <c r="A83" s="104" t="s">
        <v>73</v>
      </c>
      <c r="B83" s="459" t="s">
        <v>69</v>
      </c>
      <c r="C83" s="460"/>
      <c r="D83" s="460"/>
      <c r="E83" s="460"/>
      <c r="F83" s="460"/>
      <c r="G83" s="461"/>
      <c r="H83" s="96"/>
      <c r="I83" s="74" t="s">
        <v>1</v>
      </c>
      <c r="J83" s="7"/>
    </row>
    <row r="84" spans="1:11" x14ac:dyDescent="0.2">
      <c r="A84" s="36" t="s">
        <v>8</v>
      </c>
      <c r="B84" s="415" t="s">
        <v>543</v>
      </c>
      <c r="C84" s="416"/>
      <c r="D84" s="416"/>
      <c r="E84" s="416"/>
      <c r="F84" s="416"/>
      <c r="G84" s="416"/>
      <c r="H84" s="53" t="s">
        <v>0</v>
      </c>
      <c r="I84" s="59">
        <f>'Mód2.3'!E12</f>
        <v>0</v>
      </c>
      <c r="J84" s="7"/>
    </row>
    <row r="85" spans="1:11" x14ac:dyDescent="0.2">
      <c r="A85" s="36" t="s">
        <v>9</v>
      </c>
      <c r="B85" s="415" t="s">
        <v>541</v>
      </c>
      <c r="C85" s="416"/>
      <c r="D85" s="416"/>
      <c r="E85" s="416"/>
      <c r="F85" s="416"/>
      <c r="G85" s="416"/>
      <c r="H85" s="53" t="s">
        <v>0</v>
      </c>
      <c r="I85" s="59">
        <f>'Mód2.3'!E24</f>
        <v>0</v>
      </c>
      <c r="J85" s="7"/>
    </row>
    <row r="86" spans="1:11" x14ac:dyDescent="0.2">
      <c r="A86" s="36" t="s">
        <v>10</v>
      </c>
      <c r="B86" s="415" t="s">
        <v>542</v>
      </c>
      <c r="C86" s="416"/>
      <c r="D86" s="416"/>
      <c r="E86" s="416"/>
      <c r="F86" s="416"/>
      <c r="G86" s="416"/>
      <c r="H86" s="53" t="s">
        <v>0</v>
      </c>
      <c r="I86" s="59">
        <f>'Mód2.3'!E32</f>
        <v>0</v>
      </c>
      <c r="J86" s="7"/>
    </row>
    <row r="87" spans="1:11" ht="25.5" customHeight="1" x14ac:dyDescent="0.2">
      <c r="A87" s="378" t="s">
        <v>11</v>
      </c>
      <c r="B87" s="464" t="s">
        <v>544</v>
      </c>
      <c r="C87" s="465"/>
      <c r="D87" s="465"/>
      <c r="E87" s="465"/>
      <c r="F87" s="465"/>
      <c r="G87" s="465"/>
      <c r="H87" s="376" t="s">
        <v>0</v>
      </c>
      <c r="I87" s="387">
        <f>'Mód2.3'!E41</f>
        <v>0</v>
      </c>
      <c r="J87" s="7"/>
    </row>
    <row r="88" spans="1:11" x14ac:dyDescent="0.2">
      <c r="A88" s="36" t="s">
        <v>12</v>
      </c>
      <c r="B88" s="415" t="s">
        <v>545</v>
      </c>
      <c r="C88" s="416"/>
      <c r="D88" s="416"/>
      <c r="E88" s="416"/>
      <c r="F88" s="416"/>
      <c r="G88" s="416"/>
      <c r="H88" s="53" t="s">
        <v>0</v>
      </c>
      <c r="I88" s="59">
        <f>'Mód2.3'!E51</f>
        <v>0</v>
      </c>
      <c r="J88" s="7"/>
    </row>
    <row r="89" spans="1:11" x14ac:dyDescent="0.2">
      <c r="A89" s="195" t="s">
        <v>13</v>
      </c>
      <c r="B89" s="415" t="s">
        <v>546</v>
      </c>
      <c r="C89" s="416"/>
      <c r="D89" s="416"/>
      <c r="E89" s="416"/>
      <c r="F89" s="416"/>
      <c r="G89" s="416"/>
      <c r="H89" s="69" t="s">
        <v>0</v>
      </c>
      <c r="I89" s="59">
        <f>'Mód2.3'!E59</f>
        <v>0</v>
      </c>
      <c r="J89" s="7"/>
    </row>
    <row r="90" spans="1:11" x14ac:dyDescent="0.2">
      <c r="A90" s="414" t="s">
        <v>70</v>
      </c>
      <c r="B90" s="414"/>
      <c r="C90" s="414"/>
      <c r="D90" s="414"/>
      <c r="E90" s="414"/>
      <c r="F90" s="414"/>
      <c r="G90" s="414"/>
      <c r="H90" s="414"/>
      <c r="I90" s="97">
        <f>SUM(I84:I89)</f>
        <v>0</v>
      </c>
      <c r="J90" s="7"/>
    </row>
    <row r="91" spans="1:11" x14ac:dyDescent="0.2">
      <c r="A91" s="98"/>
      <c r="B91" s="98"/>
      <c r="C91" s="98"/>
      <c r="D91" s="98"/>
      <c r="E91" s="98"/>
      <c r="F91" s="98"/>
      <c r="G91" s="98"/>
      <c r="H91" s="98"/>
      <c r="I91" s="12"/>
      <c r="J91" s="7"/>
    </row>
    <row r="92" spans="1:11" x14ac:dyDescent="0.2">
      <c r="A92" s="85" t="s">
        <v>109</v>
      </c>
      <c r="B92" s="98"/>
      <c r="C92" s="98"/>
      <c r="D92" s="98"/>
      <c r="E92" s="98"/>
      <c r="F92" s="98"/>
      <c r="G92" s="98"/>
      <c r="H92" s="98"/>
      <c r="I92" s="12"/>
      <c r="J92" s="7"/>
    </row>
    <row r="93" spans="1:11" x14ac:dyDescent="0.2">
      <c r="A93" s="85" t="s">
        <v>110</v>
      </c>
      <c r="B93" s="98"/>
      <c r="C93" s="98"/>
      <c r="D93" s="98"/>
      <c r="E93" s="98"/>
      <c r="F93" s="98"/>
      <c r="G93" s="98"/>
      <c r="H93" s="98"/>
      <c r="I93" s="12"/>
      <c r="J93" s="7"/>
    </row>
    <row r="94" spans="1:11" x14ac:dyDescent="0.2">
      <c r="A94" s="85" t="s">
        <v>111</v>
      </c>
      <c r="B94" s="98"/>
      <c r="C94" s="98"/>
      <c r="D94" s="98"/>
      <c r="E94" s="98"/>
      <c r="F94" s="98"/>
      <c r="G94" s="98"/>
      <c r="H94" s="98"/>
      <c r="I94" s="12"/>
      <c r="J94" s="7"/>
    </row>
    <row r="95" spans="1:11" x14ac:dyDescent="0.2">
      <c r="A95" s="85" t="s">
        <v>472</v>
      </c>
      <c r="B95" s="98"/>
      <c r="C95" s="98"/>
      <c r="D95" s="98"/>
      <c r="E95" s="98"/>
      <c r="F95" s="98"/>
      <c r="G95" s="98"/>
      <c r="H95" s="98"/>
      <c r="I95" s="12"/>
      <c r="J95" s="7"/>
    </row>
    <row r="96" spans="1:11" x14ac:dyDescent="0.2">
      <c r="A96" s="95"/>
      <c r="B96" s="95"/>
      <c r="C96" s="95"/>
      <c r="D96" s="95"/>
      <c r="E96" s="95"/>
      <c r="F96" s="95"/>
      <c r="G96" s="95"/>
      <c r="H96" s="95"/>
      <c r="I96" s="95"/>
      <c r="J96" s="7"/>
    </row>
    <row r="97" spans="1:11" x14ac:dyDescent="0.2">
      <c r="A97" s="104">
        <v>2</v>
      </c>
      <c r="B97" s="103" t="s">
        <v>473</v>
      </c>
      <c r="C97" s="103"/>
      <c r="D97" s="103"/>
      <c r="E97" s="103"/>
      <c r="F97" s="103"/>
      <c r="G97" s="103"/>
      <c r="H97" s="103"/>
      <c r="I97" s="103"/>
      <c r="J97" s="7"/>
    </row>
    <row r="98" spans="1:11" x14ac:dyDescent="0.2">
      <c r="A98" s="439" t="s">
        <v>74</v>
      </c>
      <c r="B98" s="439"/>
      <c r="C98" s="439"/>
      <c r="D98" s="439"/>
      <c r="E98" s="439"/>
      <c r="F98" s="439"/>
      <c r="G98" s="439"/>
      <c r="H98" s="439"/>
      <c r="I98" s="36" t="s">
        <v>1</v>
      </c>
      <c r="J98" s="7"/>
    </row>
    <row r="99" spans="1:11" x14ac:dyDescent="0.2">
      <c r="A99" s="36" t="s">
        <v>71</v>
      </c>
      <c r="B99" s="462" t="s">
        <v>474</v>
      </c>
      <c r="C99" s="462"/>
      <c r="D99" s="462"/>
      <c r="E99" s="462"/>
      <c r="F99" s="462"/>
      <c r="G99" s="462"/>
      <c r="H99" s="462"/>
      <c r="I99" s="56">
        <f>I56</f>
        <v>0</v>
      </c>
      <c r="J99" s="7"/>
    </row>
    <row r="100" spans="1:11" x14ac:dyDescent="0.2">
      <c r="A100" s="54" t="s">
        <v>72</v>
      </c>
      <c r="B100" s="462" t="s">
        <v>483</v>
      </c>
      <c r="C100" s="462"/>
      <c r="D100" s="462"/>
      <c r="E100" s="462"/>
      <c r="F100" s="462"/>
      <c r="G100" s="462"/>
      <c r="H100" s="462"/>
      <c r="I100" s="57">
        <f>I75</f>
        <v>0</v>
      </c>
      <c r="J100" s="7"/>
    </row>
    <row r="101" spans="1:11" x14ac:dyDescent="0.2">
      <c r="A101" s="54" t="s">
        <v>73</v>
      </c>
      <c r="B101" s="462" t="s">
        <v>75</v>
      </c>
      <c r="C101" s="462"/>
      <c r="D101" s="462"/>
      <c r="E101" s="462"/>
      <c r="F101" s="462"/>
      <c r="G101" s="462"/>
      <c r="H101" s="462"/>
      <c r="I101" s="57">
        <f>I90</f>
        <v>0</v>
      </c>
      <c r="J101" s="7"/>
    </row>
    <row r="102" spans="1:11" x14ac:dyDescent="0.2">
      <c r="A102" s="413" t="s">
        <v>77</v>
      </c>
      <c r="B102" s="413"/>
      <c r="C102" s="413"/>
      <c r="D102" s="413"/>
      <c r="E102" s="413"/>
      <c r="F102" s="413"/>
      <c r="G102" s="413"/>
      <c r="H102" s="413"/>
      <c r="I102" s="323">
        <f>SUM(I99:I101)</f>
        <v>0</v>
      </c>
      <c r="J102" s="7"/>
      <c r="K102" s="35"/>
    </row>
    <row r="103" spans="1:11" x14ac:dyDescent="0.2">
      <c r="A103" s="468"/>
      <c r="B103" s="469"/>
      <c r="C103" s="469"/>
      <c r="D103" s="469"/>
      <c r="E103" s="469"/>
      <c r="F103" s="469"/>
      <c r="G103" s="469"/>
      <c r="H103" s="469"/>
      <c r="I103" s="469"/>
      <c r="J103" s="7"/>
    </row>
    <row r="104" spans="1:11" x14ac:dyDescent="0.2">
      <c r="A104" s="417" t="s">
        <v>78</v>
      </c>
      <c r="B104" s="417"/>
      <c r="C104" s="417"/>
      <c r="D104" s="417"/>
      <c r="E104" s="417"/>
      <c r="F104" s="417"/>
      <c r="G104" s="417"/>
      <c r="H104" s="417"/>
      <c r="I104" s="417"/>
      <c r="J104" s="7"/>
    </row>
    <row r="105" spans="1:11" x14ac:dyDescent="0.2">
      <c r="A105" s="36">
        <v>3</v>
      </c>
      <c r="B105" s="439" t="s">
        <v>79</v>
      </c>
      <c r="C105" s="439"/>
      <c r="D105" s="439"/>
      <c r="E105" s="439"/>
      <c r="F105" s="439"/>
      <c r="G105" s="439"/>
      <c r="H105" s="36" t="s">
        <v>3</v>
      </c>
      <c r="I105" s="36" t="s">
        <v>1</v>
      </c>
      <c r="J105" s="7"/>
    </row>
    <row r="106" spans="1:11" x14ac:dyDescent="0.2">
      <c r="A106" s="36" t="s">
        <v>8</v>
      </c>
      <c r="B106" s="470" t="s">
        <v>549</v>
      </c>
      <c r="C106" s="471"/>
      <c r="D106" s="471"/>
      <c r="E106" s="471"/>
      <c r="F106" s="471"/>
      <c r="G106" s="471"/>
      <c r="H106" s="37">
        <v>4.1999999999999997E-3</v>
      </c>
      <c r="I106" s="57">
        <f>H106*I45</f>
        <v>0</v>
      </c>
      <c r="J106" s="7"/>
    </row>
    <row r="107" spans="1:11" x14ac:dyDescent="0.2">
      <c r="A107" s="365" t="s">
        <v>9</v>
      </c>
      <c r="B107" s="457" t="s">
        <v>547</v>
      </c>
      <c r="C107" s="457"/>
      <c r="D107" s="457"/>
      <c r="E107" s="457"/>
      <c r="F107" s="457"/>
      <c r="G107" s="457"/>
      <c r="H107" s="366">
        <f>H74</f>
        <v>0.08</v>
      </c>
      <c r="I107" s="367">
        <f>I106*H107</f>
        <v>0</v>
      </c>
      <c r="J107" s="7"/>
    </row>
    <row r="108" spans="1:11" ht="24.75" customHeight="1" x14ac:dyDescent="0.2">
      <c r="A108" s="365" t="s">
        <v>10</v>
      </c>
      <c r="B108" s="419" t="s">
        <v>550</v>
      </c>
      <c r="C108" s="463"/>
      <c r="D108" s="463"/>
      <c r="E108" s="463"/>
      <c r="F108" s="463"/>
      <c r="G108" s="463"/>
      <c r="H108" s="368">
        <v>2E-3</v>
      </c>
      <c r="I108" s="367">
        <f>H108*I45</f>
        <v>0</v>
      </c>
      <c r="J108" s="7"/>
    </row>
    <row r="109" spans="1:11" x14ac:dyDescent="0.2">
      <c r="A109" s="36" t="s">
        <v>11</v>
      </c>
      <c r="B109" s="411" t="s">
        <v>548</v>
      </c>
      <c r="C109" s="411"/>
      <c r="D109" s="411"/>
      <c r="E109" s="411"/>
      <c r="F109" s="411"/>
      <c r="G109" s="411"/>
      <c r="H109" s="1">
        <v>1.9400000000000001E-2</v>
      </c>
      <c r="I109" s="60">
        <f>H109*I45</f>
        <v>0</v>
      </c>
      <c r="J109" s="7"/>
    </row>
    <row r="110" spans="1:11" x14ac:dyDescent="0.2">
      <c r="A110" s="36" t="s">
        <v>12</v>
      </c>
      <c r="B110" s="418" t="s">
        <v>321</v>
      </c>
      <c r="C110" s="418"/>
      <c r="D110" s="418"/>
      <c r="E110" s="418"/>
      <c r="F110" s="418"/>
      <c r="G110" s="418"/>
      <c r="H110" s="55">
        <f>H75</f>
        <v>0.36800000000000005</v>
      </c>
      <c r="I110" s="60">
        <f>I109*H110</f>
        <v>0</v>
      </c>
      <c r="J110" s="7"/>
    </row>
    <row r="111" spans="1:11" ht="25.5" customHeight="1" x14ac:dyDescent="0.2">
      <c r="A111" s="365" t="s">
        <v>13</v>
      </c>
      <c r="B111" s="419" t="s">
        <v>551</v>
      </c>
      <c r="C111" s="419"/>
      <c r="D111" s="419"/>
      <c r="E111" s="419"/>
      <c r="F111" s="419"/>
      <c r="G111" s="419"/>
      <c r="H111" s="366">
        <v>3.7999999999999999E-2</v>
      </c>
      <c r="I111" s="367">
        <f>H111*I45</f>
        <v>0</v>
      </c>
      <c r="J111" s="7"/>
      <c r="K111" s="35"/>
    </row>
    <row r="112" spans="1:11" x14ac:dyDescent="0.2">
      <c r="A112" s="413" t="s">
        <v>80</v>
      </c>
      <c r="B112" s="413"/>
      <c r="C112" s="413"/>
      <c r="D112" s="413"/>
      <c r="E112" s="413"/>
      <c r="F112" s="413"/>
      <c r="G112" s="413"/>
      <c r="H112" s="96"/>
      <c r="I112" s="323">
        <f>SUM(I106:I111)</f>
        <v>0</v>
      </c>
      <c r="J112" s="7"/>
    </row>
    <row r="113" spans="1:11" x14ac:dyDescent="0.2">
      <c r="A113" s="466"/>
      <c r="B113" s="467"/>
      <c r="C113" s="467"/>
      <c r="D113" s="467"/>
      <c r="E113" s="467"/>
      <c r="F113" s="467"/>
      <c r="G113" s="467"/>
      <c r="H113" s="467"/>
      <c r="I113" s="467"/>
      <c r="J113" s="7"/>
    </row>
    <row r="114" spans="1:11" x14ac:dyDescent="0.2">
      <c r="A114" s="417" t="s">
        <v>81</v>
      </c>
      <c r="B114" s="417"/>
      <c r="C114" s="417"/>
      <c r="D114" s="417"/>
      <c r="E114" s="417"/>
      <c r="F114" s="417"/>
      <c r="G114" s="417"/>
      <c r="H114" s="417"/>
      <c r="I114" s="417"/>
      <c r="J114" s="7"/>
    </row>
    <row r="115" spans="1:11" x14ac:dyDescent="0.2">
      <c r="A115" s="98"/>
      <c r="B115" s="98"/>
      <c r="C115" s="98"/>
      <c r="D115" s="98"/>
      <c r="E115" s="98"/>
      <c r="F115" s="98"/>
      <c r="G115" s="98"/>
      <c r="H115" s="98"/>
      <c r="I115" s="98"/>
      <c r="J115" s="7"/>
    </row>
    <row r="116" spans="1:11" x14ac:dyDescent="0.2">
      <c r="A116" s="85" t="s">
        <v>322</v>
      </c>
      <c r="B116" s="98"/>
      <c r="C116" s="98"/>
      <c r="D116" s="98"/>
      <c r="E116" s="98"/>
      <c r="F116" s="98"/>
      <c r="G116" s="98"/>
      <c r="H116" s="98"/>
      <c r="I116" s="98"/>
      <c r="J116" s="7"/>
    </row>
    <row r="117" spans="1:11" x14ac:dyDescent="0.2">
      <c r="A117" s="85" t="s">
        <v>323</v>
      </c>
      <c r="B117" s="98"/>
      <c r="C117" s="98"/>
      <c r="D117" s="98"/>
      <c r="E117" s="98"/>
      <c r="F117" s="98"/>
      <c r="G117" s="98"/>
      <c r="H117" s="98"/>
      <c r="I117" s="98"/>
      <c r="J117" s="7"/>
    </row>
    <row r="118" spans="1:11" x14ac:dyDescent="0.2">
      <c r="A118" s="98"/>
      <c r="B118" s="98"/>
      <c r="C118" s="98"/>
      <c r="D118" s="98"/>
      <c r="E118" s="98"/>
      <c r="F118" s="98"/>
      <c r="G118" s="98"/>
      <c r="H118" s="98"/>
      <c r="I118" s="98"/>
      <c r="J118" s="7"/>
    </row>
    <row r="119" spans="1:11" x14ac:dyDescent="0.2">
      <c r="A119" s="104" t="s">
        <v>23</v>
      </c>
      <c r="B119" s="414" t="s">
        <v>324</v>
      </c>
      <c r="C119" s="414"/>
      <c r="D119" s="414"/>
      <c r="E119" s="414"/>
      <c r="F119" s="414"/>
      <c r="G119" s="414"/>
      <c r="H119" s="74" t="s">
        <v>3</v>
      </c>
      <c r="I119" s="74" t="s">
        <v>1</v>
      </c>
      <c r="J119" s="7"/>
    </row>
    <row r="120" spans="1:11" x14ac:dyDescent="0.2">
      <c r="A120" s="36" t="s">
        <v>8</v>
      </c>
      <c r="B120" s="412" t="s">
        <v>557</v>
      </c>
      <c r="C120" s="412"/>
      <c r="D120" s="412"/>
      <c r="E120" s="412"/>
      <c r="F120" s="412"/>
      <c r="G120" s="412"/>
      <c r="H120" s="9">
        <f>((1/12) + (1/12) + (1/3/12))/12</f>
        <v>1.6203703703703703E-2</v>
      </c>
      <c r="I120" s="60">
        <f>H120*$I$45</f>
        <v>0</v>
      </c>
      <c r="J120" s="7"/>
      <c r="K120" s="383"/>
    </row>
    <row r="121" spans="1:11" x14ac:dyDescent="0.2">
      <c r="A121" s="54" t="s">
        <v>9</v>
      </c>
      <c r="B121" s="470" t="s">
        <v>558</v>
      </c>
      <c r="C121" s="471"/>
      <c r="D121" s="471"/>
      <c r="E121" s="471"/>
      <c r="F121" s="471"/>
      <c r="G121" s="471"/>
      <c r="H121" s="31">
        <v>1.67E-2</v>
      </c>
      <c r="I121" s="60">
        <f>H121*$I$45</f>
        <v>0</v>
      </c>
      <c r="J121" s="7"/>
      <c r="K121" s="383"/>
    </row>
    <row r="122" spans="1:11" x14ac:dyDescent="0.2">
      <c r="A122" s="54" t="s">
        <v>10</v>
      </c>
      <c r="B122" s="471" t="s">
        <v>559</v>
      </c>
      <c r="C122" s="471"/>
      <c r="D122" s="471"/>
      <c r="E122" s="471"/>
      <c r="F122" s="471"/>
      <c r="G122" s="471"/>
      <c r="H122" s="31">
        <v>2.0000000000000001E-4</v>
      </c>
      <c r="I122" s="60">
        <f>H122*$I$45</f>
        <v>0</v>
      </c>
      <c r="J122" s="7"/>
      <c r="K122" s="383"/>
    </row>
    <row r="123" spans="1:11" x14ac:dyDescent="0.2">
      <c r="A123" s="369" t="s">
        <v>11</v>
      </c>
      <c r="B123" s="419" t="s">
        <v>560</v>
      </c>
      <c r="C123" s="463"/>
      <c r="D123" s="463"/>
      <c r="E123" s="463"/>
      <c r="F123" s="463"/>
      <c r="G123" s="463"/>
      <c r="H123" s="366">
        <v>6.9999999999999999E-4</v>
      </c>
      <c r="I123" s="367">
        <f>H123*$I$45</f>
        <v>0</v>
      </c>
      <c r="J123" s="7"/>
    </row>
    <row r="124" spans="1:11" x14ac:dyDescent="0.2">
      <c r="A124" s="54" t="s">
        <v>12</v>
      </c>
      <c r="B124" s="411" t="s">
        <v>561</v>
      </c>
      <c r="C124" s="411"/>
      <c r="D124" s="411"/>
      <c r="E124" s="411"/>
      <c r="F124" s="411"/>
      <c r="G124" s="411"/>
      <c r="H124" s="31">
        <v>2.8999999999999998E-3</v>
      </c>
      <c r="I124" s="60">
        <f>H124*$I$45</f>
        <v>0</v>
      </c>
      <c r="J124" s="7"/>
    </row>
    <row r="125" spans="1:11" x14ac:dyDescent="0.2">
      <c r="A125" s="36" t="s">
        <v>13</v>
      </c>
      <c r="B125" s="471" t="s">
        <v>325</v>
      </c>
      <c r="C125" s="471"/>
      <c r="D125" s="471"/>
      <c r="E125" s="471"/>
      <c r="F125" s="471"/>
      <c r="G125" s="471"/>
      <c r="H125" s="31"/>
      <c r="I125" s="60">
        <f t="shared" ref="I125" si="1">H125*$I$45</f>
        <v>0</v>
      </c>
      <c r="J125" s="7"/>
    </row>
    <row r="126" spans="1:11" x14ac:dyDescent="0.2">
      <c r="A126" s="414" t="s">
        <v>553</v>
      </c>
      <c r="B126" s="414"/>
      <c r="C126" s="414"/>
      <c r="D126" s="414"/>
      <c r="E126" s="414"/>
      <c r="F126" s="414"/>
      <c r="G126" s="414"/>
      <c r="H126" s="96"/>
      <c r="I126" s="97">
        <f>SUM(I120:I125)</f>
        <v>0</v>
      </c>
      <c r="J126" s="7"/>
    </row>
    <row r="127" spans="1:11" x14ac:dyDescent="0.2">
      <c r="A127" s="370" t="s">
        <v>14</v>
      </c>
      <c r="B127" s="411" t="s">
        <v>552</v>
      </c>
      <c r="C127" s="412"/>
      <c r="D127" s="412"/>
      <c r="E127" s="412"/>
      <c r="F127" s="412"/>
      <c r="G127" s="412"/>
      <c r="H127" s="371">
        <f>H75</f>
        <v>0.36800000000000005</v>
      </c>
      <c r="I127" s="60">
        <f>I126*H127</f>
        <v>0</v>
      </c>
      <c r="J127" s="7"/>
    </row>
    <row r="128" spans="1:11" x14ac:dyDescent="0.2">
      <c r="A128" s="414" t="s">
        <v>18</v>
      </c>
      <c r="B128" s="414"/>
      <c r="C128" s="414"/>
      <c r="D128" s="414"/>
      <c r="E128" s="414"/>
      <c r="F128" s="414"/>
      <c r="G128" s="414"/>
      <c r="H128" s="96"/>
      <c r="I128" s="97">
        <f>SUM(I126:I127)</f>
        <v>0</v>
      </c>
      <c r="J128" s="7"/>
    </row>
    <row r="129" spans="1:10" x14ac:dyDescent="0.2">
      <c r="A129" s="98"/>
      <c r="B129" s="98"/>
      <c r="C129" s="98"/>
      <c r="D129" s="98"/>
      <c r="E129" s="98"/>
      <c r="F129" s="98"/>
      <c r="G129" s="98"/>
      <c r="H129" s="98"/>
      <c r="I129" s="98"/>
      <c r="J129" s="7"/>
    </row>
    <row r="130" spans="1:10" x14ac:dyDescent="0.2">
      <c r="A130" s="104" t="s">
        <v>24</v>
      </c>
      <c r="B130" s="459" t="s">
        <v>326</v>
      </c>
      <c r="C130" s="460"/>
      <c r="D130" s="460"/>
      <c r="E130" s="460"/>
      <c r="F130" s="460"/>
      <c r="G130" s="461"/>
      <c r="H130" s="74" t="s">
        <v>3</v>
      </c>
      <c r="I130" s="74" t="s">
        <v>1</v>
      </c>
      <c r="J130" s="7"/>
    </row>
    <row r="131" spans="1:10" x14ac:dyDescent="0.2">
      <c r="A131" s="36" t="s">
        <v>8</v>
      </c>
      <c r="B131" s="472" t="s">
        <v>475</v>
      </c>
      <c r="C131" s="473"/>
      <c r="D131" s="473"/>
      <c r="E131" s="473"/>
      <c r="F131" s="473"/>
      <c r="G131" s="474"/>
      <c r="H131" s="9">
        <v>0</v>
      </c>
      <c r="I131" s="60">
        <v>0</v>
      </c>
      <c r="J131" s="7"/>
    </row>
    <row r="132" spans="1:10" x14ac:dyDescent="0.2">
      <c r="A132" s="459" t="s">
        <v>20</v>
      </c>
      <c r="B132" s="460"/>
      <c r="C132" s="460"/>
      <c r="D132" s="460"/>
      <c r="E132" s="460"/>
      <c r="F132" s="460"/>
      <c r="G132" s="461"/>
      <c r="H132" s="96">
        <f>TRUNC(SUM(H131),4)</f>
        <v>0</v>
      </c>
      <c r="I132" s="97">
        <f>SUM(I131)</f>
        <v>0</v>
      </c>
      <c r="J132" s="7"/>
    </row>
    <row r="133" spans="1:10" x14ac:dyDescent="0.2">
      <c r="A133" s="107"/>
      <c r="B133" s="100"/>
      <c r="C133" s="100"/>
      <c r="D133" s="100"/>
      <c r="E133" s="100"/>
      <c r="F133" s="100"/>
      <c r="G133" s="100"/>
      <c r="H133" s="100"/>
      <c r="I133" s="100"/>
      <c r="J133" s="7"/>
    </row>
    <row r="134" spans="1:10" x14ac:dyDescent="0.2">
      <c r="A134" s="414" t="s">
        <v>82</v>
      </c>
      <c r="B134" s="414"/>
      <c r="C134" s="414"/>
      <c r="D134" s="414"/>
      <c r="E134" s="414"/>
      <c r="F134" s="414"/>
      <c r="G134" s="414"/>
      <c r="H134" s="414"/>
      <c r="I134" s="414"/>
      <c r="J134" s="7"/>
    </row>
    <row r="135" spans="1:10" x14ac:dyDescent="0.2">
      <c r="A135" s="102">
        <v>4</v>
      </c>
      <c r="B135" s="488" t="s">
        <v>83</v>
      </c>
      <c r="C135" s="489"/>
      <c r="D135" s="489"/>
      <c r="E135" s="489"/>
      <c r="F135" s="489"/>
      <c r="G135" s="490"/>
      <c r="H135" s="101"/>
      <c r="I135" s="36" t="s">
        <v>1</v>
      </c>
      <c r="J135" s="7"/>
    </row>
    <row r="136" spans="1:10" x14ac:dyDescent="0.2">
      <c r="A136" s="36" t="s">
        <v>23</v>
      </c>
      <c r="B136" s="491" t="s">
        <v>327</v>
      </c>
      <c r="C136" s="492"/>
      <c r="D136" s="492"/>
      <c r="E136" s="492"/>
      <c r="F136" s="492"/>
      <c r="G136" s="493"/>
      <c r="H136" s="109"/>
      <c r="I136" s="56">
        <f>I128</f>
        <v>0</v>
      </c>
      <c r="J136" s="7"/>
    </row>
    <row r="137" spans="1:10" x14ac:dyDescent="0.2">
      <c r="A137" s="54" t="s">
        <v>24</v>
      </c>
      <c r="B137" s="491" t="s">
        <v>328</v>
      </c>
      <c r="C137" s="492"/>
      <c r="D137" s="492"/>
      <c r="E137" s="492"/>
      <c r="F137" s="492"/>
      <c r="G137" s="493"/>
      <c r="H137" s="109"/>
      <c r="I137" s="57">
        <f>I132</f>
        <v>0</v>
      </c>
      <c r="J137" s="7"/>
    </row>
    <row r="138" spans="1:10" x14ac:dyDescent="0.2">
      <c r="A138" s="413" t="s">
        <v>84</v>
      </c>
      <c r="B138" s="413"/>
      <c r="C138" s="413"/>
      <c r="D138" s="413"/>
      <c r="E138" s="413"/>
      <c r="F138" s="413"/>
      <c r="G138" s="413"/>
      <c r="H138" s="413"/>
      <c r="I138" s="323">
        <f>SUM(I136:I137)</f>
        <v>0</v>
      </c>
      <c r="J138" s="7"/>
    </row>
    <row r="139" spans="1:10" x14ac:dyDescent="0.2">
      <c r="A139" s="468"/>
      <c r="B139" s="469"/>
      <c r="C139" s="469"/>
      <c r="D139" s="469"/>
      <c r="E139" s="469"/>
      <c r="F139" s="469"/>
      <c r="G139" s="469"/>
      <c r="H139" s="469"/>
      <c r="I139" s="469"/>
      <c r="J139" s="7"/>
    </row>
    <row r="140" spans="1:10" x14ac:dyDescent="0.2">
      <c r="A140" s="417" t="s">
        <v>85</v>
      </c>
      <c r="B140" s="417"/>
      <c r="C140" s="417"/>
      <c r="D140" s="417"/>
      <c r="E140" s="417"/>
      <c r="F140" s="417"/>
      <c r="G140" s="417"/>
      <c r="H140" s="417"/>
      <c r="I140" s="417"/>
      <c r="J140" s="7"/>
    </row>
    <row r="141" spans="1:10" x14ac:dyDescent="0.2">
      <c r="A141" s="36">
        <v>5</v>
      </c>
      <c r="B141" s="439" t="s">
        <v>17</v>
      </c>
      <c r="C141" s="439"/>
      <c r="D141" s="439"/>
      <c r="E141" s="439"/>
      <c r="F141" s="439"/>
      <c r="G141" s="439"/>
      <c r="H141" s="36"/>
      <c r="I141" s="36" t="s">
        <v>1</v>
      </c>
      <c r="J141" s="7"/>
    </row>
    <row r="142" spans="1:10" x14ac:dyDescent="0.2">
      <c r="A142" s="36" t="s">
        <v>8</v>
      </c>
      <c r="B142" s="415" t="s">
        <v>519</v>
      </c>
      <c r="C142" s="415"/>
      <c r="D142" s="415"/>
      <c r="E142" s="415"/>
      <c r="F142" s="415"/>
      <c r="G142" s="415"/>
      <c r="H142" s="53" t="s">
        <v>0</v>
      </c>
      <c r="I142" s="56">
        <f>'Uniform&amp;EPIs'!K24</f>
        <v>0</v>
      </c>
      <c r="J142" s="7"/>
    </row>
    <row r="143" spans="1:10" x14ac:dyDescent="0.2">
      <c r="A143" s="36" t="s">
        <v>9</v>
      </c>
      <c r="B143" s="415" t="s">
        <v>520</v>
      </c>
      <c r="C143" s="415"/>
      <c r="D143" s="415"/>
      <c r="E143" s="415"/>
      <c r="F143" s="415"/>
      <c r="G143" s="415"/>
      <c r="H143" s="53" t="s">
        <v>0</v>
      </c>
      <c r="I143" s="56">
        <f>Materiais!K70</f>
        <v>0</v>
      </c>
      <c r="J143" s="7"/>
    </row>
    <row r="144" spans="1:10" x14ac:dyDescent="0.2">
      <c r="A144" s="61" t="s">
        <v>10</v>
      </c>
      <c r="B144" s="415" t="s">
        <v>521</v>
      </c>
      <c r="C144" s="415"/>
      <c r="D144" s="415"/>
      <c r="E144" s="415"/>
      <c r="F144" s="415"/>
      <c r="G144" s="415"/>
      <c r="H144" s="53" t="s">
        <v>0</v>
      </c>
      <c r="I144" s="56">
        <f>Eqp!K28</f>
        <v>0</v>
      </c>
      <c r="J144" s="7"/>
    </row>
    <row r="145" spans="1:13" x14ac:dyDescent="0.2">
      <c r="A145" s="61" t="s">
        <v>11</v>
      </c>
      <c r="B145" s="416" t="s">
        <v>4</v>
      </c>
      <c r="C145" s="416"/>
      <c r="D145" s="416"/>
      <c r="E145" s="416"/>
      <c r="F145" s="416"/>
      <c r="G145" s="416"/>
      <c r="H145" s="53" t="s">
        <v>0</v>
      </c>
      <c r="I145" s="56">
        <v>0</v>
      </c>
      <c r="J145" s="7"/>
    </row>
    <row r="146" spans="1:13" x14ac:dyDescent="0.2">
      <c r="A146" s="413" t="s">
        <v>86</v>
      </c>
      <c r="B146" s="413"/>
      <c r="C146" s="413"/>
      <c r="D146" s="413"/>
      <c r="E146" s="413"/>
      <c r="F146" s="413"/>
      <c r="G146" s="413"/>
      <c r="H146" s="96" t="s">
        <v>0</v>
      </c>
      <c r="I146" s="323">
        <f>SUM(I142:I145)</f>
        <v>0</v>
      </c>
      <c r="J146" s="7"/>
    </row>
    <row r="147" spans="1:13" s="7" customFormat="1" x14ac:dyDescent="0.2">
      <c r="A147" s="111"/>
      <c r="B147" s="111"/>
      <c r="C147" s="111"/>
      <c r="D147" s="111"/>
      <c r="E147" s="111"/>
      <c r="F147" s="111"/>
      <c r="G147" s="111"/>
      <c r="H147" s="111"/>
      <c r="I147" s="111"/>
    </row>
    <row r="148" spans="1:13" s="7" customFormat="1" x14ac:dyDescent="0.2">
      <c r="A148" s="108" t="s">
        <v>112</v>
      </c>
      <c r="B148" s="98"/>
      <c r="C148" s="98"/>
      <c r="D148" s="98"/>
      <c r="E148" s="98"/>
      <c r="F148" s="98"/>
      <c r="G148" s="98"/>
      <c r="H148" s="98"/>
      <c r="I148" s="98"/>
    </row>
    <row r="149" spans="1:13" s="7" customFormat="1" x14ac:dyDescent="0.2">
      <c r="A149" s="110"/>
      <c r="B149" s="98"/>
      <c r="C149" s="98"/>
      <c r="D149" s="98"/>
      <c r="E149" s="98"/>
      <c r="F149" s="98"/>
      <c r="G149" s="98"/>
      <c r="H149" s="98"/>
      <c r="I149" s="98"/>
    </row>
    <row r="150" spans="1:13" x14ac:dyDescent="0.2">
      <c r="A150" s="417" t="s">
        <v>87</v>
      </c>
      <c r="B150" s="417"/>
      <c r="C150" s="417"/>
      <c r="D150" s="417"/>
      <c r="E150" s="417"/>
      <c r="F150" s="417"/>
      <c r="G150" s="417"/>
      <c r="H150" s="417"/>
      <c r="I150" s="417"/>
      <c r="J150" s="7"/>
    </row>
    <row r="151" spans="1:13" x14ac:dyDescent="0.2">
      <c r="A151" s="36">
        <v>6</v>
      </c>
      <c r="B151" s="439" t="s">
        <v>22</v>
      </c>
      <c r="C151" s="439"/>
      <c r="D151" s="439"/>
      <c r="E151" s="439"/>
      <c r="F151" s="439"/>
      <c r="G151" s="439"/>
      <c r="H151" s="36" t="s">
        <v>3</v>
      </c>
      <c r="I151" s="36" t="s">
        <v>1</v>
      </c>
      <c r="J151" s="7"/>
    </row>
    <row r="152" spans="1:13" x14ac:dyDescent="0.2">
      <c r="A152" s="36" t="s">
        <v>8</v>
      </c>
      <c r="B152" s="411" t="s">
        <v>262</v>
      </c>
      <c r="C152" s="411"/>
      <c r="D152" s="411"/>
      <c r="E152" s="411"/>
      <c r="F152" s="411"/>
      <c r="G152" s="411"/>
      <c r="H152" s="63">
        <v>0.03</v>
      </c>
      <c r="I152" s="62">
        <f>H152*I170</f>
        <v>0</v>
      </c>
      <c r="J152" s="7"/>
    </row>
    <row r="153" spans="1:13" x14ac:dyDescent="0.2">
      <c r="A153" s="54" t="s">
        <v>9</v>
      </c>
      <c r="B153" s="411" t="s">
        <v>263</v>
      </c>
      <c r="C153" s="411"/>
      <c r="D153" s="411"/>
      <c r="E153" s="411"/>
      <c r="F153" s="411"/>
      <c r="G153" s="411"/>
      <c r="H153" s="63">
        <v>6.7900000000000002E-2</v>
      </c>
      <c r="I153" s="62">
        <f>H153*(I152+I170)</f>
        <v>0</v>
      </c>
      <c r="J153" s="7"/>
    </row>
    <row r="154" spans="1:13" x14ac:dyDescent="0.2">
      <c r="A154" s="36" t="s">
        <v>10</v>
      </c>
      <c r="B154" s="477" t="s">
        <v>51</v>
      </c>
      <c r="C154" s="477"/>
      <c r="D154" s="477"/>
      <c r="E154" s="477"/>
      <c r="F154" s="477"/>
      <c r="G154" s="477"/>
      <c r="H154" s="2"/>
      <c r="I154" s="68"/>
      <c r="J154" s="7"/>
    </row>
    <row r="155" spans="1:13" x14ac:dyDescent="0.2">
      <c r="A155" s="54" t="s">
        <v>52</v>
      </c>
      <c r="B155" s="411" t="s">
        <v>264</v>
      </c>
      <c r="C155" s="411"/>
      <c r="D155" s="411"/>
      <c r="E155" s="411"/>
      <c r="F155" s="411"/>
      <c r="G155" s="411"/>
      <c r="H155" s="34">
        <v>1.6500000000000001E-2</v>
      </c>
      <c r="I155" s="64">
        <f>H155*Mód6!I6</f>
        <v>0</v>
      </c>
      <c r="J155" s="7"/>
      <c r="K155" s="35"/>
    </row>
    <row r="156" spans="1:13" x14ac:dyDescent="0.2">
      <c r="A156" s="54" t="s">
        <v>53</v>
      </c>
      <c r="B156" s="411" t="s">
        <v>265</v>
      </c>
      <c r="C156" s="411"/>
      <c r="D156" s="411"/>
      <c r="E156" s="411"/>
      <c r="F156" s="411"/>
      <c r="G156" s="411"/>
      <c r="H156" s="34">
        <v>7.5999999999999998E-2</v>
      </c>
      <c r="I156" s="64">
        <f>H156*Mód6!I6</f>
        <v>0</v>
      </c>
      <c r="J156" s="7"/>
      <c r="K156" s="35"/>
    </row>
    <row r="157" spans="1:13" x14ac:dyDescent="0.2">
      <c r="A157" s="54" t="s">
        <v>54</v>
      </c>
      <c r="B157" s="411" t="s">
        <v>266</v>
      </c>
      <c r="C157" s="411"/>
      <c r="D157" s="411"/>
      <c r="E157" s="411"/>
      <c r="F157" s="411"/>
      <c r="G157" s="411"/>
      <c r="H157" s="34">
        <v>0.05</v>
      </c>
      <c r="I157" s="64">
        <f>H157*Mód6!I6</f>
        <v>0</v>
      </c>
      <c r="J157" s="7"/>
      <c r="K157" s="35"/>
    </row>
    <row r="158" spans="1:13" x14ac:dyDescent="0.2">
      <c r="A158" s="413" t="s">
        <v>88</v>
      </c>
      <c r="B158" s="413"/>
      <c r="C158" s="413"/>
      <c r="D158" s="413"/>
      <c r="E158" s="413"/>
      <c r="F158" s="413"/>
      <c r="G158" s="413"/>
      <c r="H158" s="112">
        <f>SUM(H152:H157)</f>
        <v>0.2404</v>
      </c>
      <c r="I158" s="323">
        <f>SUM(I152:I157)</f>
        <v>0</v>
      </c>
      <c r="J158" s="7"/>
      <c r="K158" s="35"/>
      <c r="M158" s="35"/>
    </row>
    <row r="159" spans="1:13" x14ac:dyDescent="0.2">
      <c r="A159" s="11"/>
      <c r="B159" s="114"/>
      <c r="C159" s="114"/>
      <c r="D159" s="114"/>
      <c r="E159" s="114"/>
      <c r="F159" s="114"/>
      <c r="G159" s="114"/>
      <c r="H159" s="114"/>
      <c r="I159" s="114"/>
    </row>
    <row r="160" spans="1:13" x14ac:dyDescent="0.2">
      <c r="A160" s="85" t="s">
        <v>117</v>
      </c>
      <c r="B160" s="114"/>
      <c r="C160" s="114"/>
      <c r="D160" s="114"/>
      <c r="E160" s="114"/>
      <c r="F160" s="114"/>
      <c r="G160" s="114"/>
      <c r="H160" s="114"/>
      <c r="I160" s="114"/>
    </row>
    <row r="161" spans="1:11" x14ac:dyDescent="0.2">
      <c r="A161" s="85" t="s">
        <v>118</v>
      </c>
      <c r="B161" s="114"/>
      <c r="C161" s="114"/>
      <c r="D161" s="114"/>
      <c r="E161" s="114"/>
      <c r="F161" s="114"/>
      <c r="G161" s="114"/>
      <c r="H161" s="114"/>
      <c r="I161" s="114"/>
    </row>
    <row r="162" spans="1:11" x14ac:dyDescent="0.2">
      <c r="A162" s="11"/>
      <c r="B162" s="11"/>
      <c r="C162" s="11"/>
      <c r="D162" s="11"/>
      <c r="E162" s="11"/>
      <c r="F162" s="11"/>
      <c r="G162" s="11"/>
      <c r="H162" s="11"/>
      <c r="I162" s="12"/>
    </row>
    <row r="163" spans="1:11" x14ac:dyDescent="0.2">
      <c r="A163" s="414" t="s">
        <v>89</v>
      </c>
      <c r="B163" s="414"/>
      <c r="C163" s="414"/>
      <c r="D163" s="414"/>
      <c r="E163" s="414"/>
      <c r="F163" s="414"/>
      <c r="G163" s="414"/>
      <c r="H163" s="414"/>
      <c r="I163" s="414"/>
      <c r="K163" s="38"/>
    </row>
    <row r="164" spans="1:11" x14ac:dyDescent="0.2">
      <c r="A164" s="439" t="s">
        <v>25</v>
      </c>
      <c r="B164" s="439"/>
      <c r="C164" s="439"/>
      <c r="D164" s="439"/>
      <c r="E164" s="439"/>
      <c r="F164" s="439"/>
      <c r="G164" s="439"/>
      <c r="H164" s="439"/>
      <c r="I164" s="36" t="s">
        <v>1</v>
      </c>
    </row>
    <row r="165" spans="1:11" x14ac:dyDescent="0.2">
      <c r="A165" s="52" t="s">
        <v>8</v>
      </c>
      <c r="B165" s="421" t="str">
        <f>A37</f>
        <v>MÓDULO 1 - COMPOSIÇÃO DA REMUNERAÇÃO</v>
      </c>
      <c r="C165" s="421"/>
      <c r="D165" s="421"/>
      <c r="E165" s="421"/>
      <c r="F165" s="421"/>
      <c r="G165" s="421"/>
      <c r="H165" s="421"/>
      <c r="I165" s="62">
        <f>I45</f>
        <v>0</v>
      </c>
    </row>
    <row r="166" spans="1:11" x14ac:dyDescent="0.2">
      <c r="A166" s="65" t="s">
        <v>9</v>
      </c>
      <c r="B166" s="421" t="str">
        <f>A50</f>
        <v>MÓDULO 2 – ENCARGOS E BENEFÍCIOS ANUAIS, MENSAIS E DIÁRIOS</v>
      </c>
      <c r="C166" s="421"/>
      <c r="D166" s="421"/>
      <c r="E166" s="421"/>
      <c r="F166" s="421"/>
      <c r="G166" s="421"/>
      <c r="H166" s="421"/>
      <c r="I166" s="64">
        <f>I102</f>
        <v>0</v>
      </c>
    </row>
    <row r="167" spans="1:11" x14ac:dyDescent="0.2">
      <c r="A167" s="65" t="s">
        <v>10</v>
      </c>
      <c r="B167" s="421" t="str">
        <f>A104</f>
        <v>MÓDULO 3 – PROVISÃO PARA RESCISÃO</v>
      </c>
      <c r="C167" s="421"/>
      <c r="D167" s="421"/>
      <c r="E167" s="421"/>
      <c r="F167" s="421"/>
      <c r="G167" s="421"/>
      <c r="H167" s="421"/>
      <c r="I167" s="64">
        <f>I112</f>
        <v>0</v>
      </c>
      <c r="K167" s="38"/>
    </row>
    <row r="168" spans="1:11" x14ac:dyDescent="0.2">
      <c r="A168" s="66" t="s">
        <v>11</v>
      </c>
      <c r="B168" s="421" t="str">
        <f>A114</f>
        <v>MÓDULO 4 – CUSTO DE REPOSIÇÃO DO PROFISSIONAL AUSENTE</v>
      </c>
      <c r="C168" s="421"/>
      <c r="D168" s="421"/>
      <c r="E168" s="421"/>
      <c r="F168" s="421"/>
      <c r="G168" s="421"/>
      <c r="H168" s="421"/>
      <c r="I168" s="64">
        <f>I138</f>
        <v>0</v>
      </c>
      <c r="K168" s="38"/>
    </row>
    <row r="169" spans="1:11" x14ac:dyDescent="0.2">
      <c r="A169" s="67" t="s">
        <v>12</v>
      </c>
      <c r="B169" s="421" t="str">
        <f>A140</f>
        <v>MÓDULO 5 – INSUMOS DIVERSOS</v>
      </c>
      <c r="C169" s="421"/>
      <c r="D169" s="421"/>
      <c r="E169" s="421"/>
      <c r="F169" s="421"/>
      <c r="G169" s="421"/>
      <c r="H169" s="421"/>
      <c r="I169" s="64">
        <f>I146</f>
        <v>0</v>
      </c>
    </row>
    <row r="170" spans="1:11" x14ac:dyDescent="0.2">
      <c r="A170" s="54"/>
      <c r="B170" s="439" t="s">
        <v>90</v>
      </c>
      <c r="C170" s="439"/>
      <c r="D170" s="439"/>
      <c r="E170" s="439"/>
      <c r="F170" s="439"/>
      <c r="G170" s="439"/>
      <c r="H170" s="439"/>
      <c r="I170" s="58">
        <f>SUM(I165:I169)</f>
        <v>0</v>
      </c>
      <c r="K170" s="35"/>
    </row>
    <row r="171" spans="1:11" x14ac:dyDescent="0.2">
      <c r="A171" s="66" t="s">
        <v>13</v>
      </c>
      <c r="B171" s="421" t="str">
        <f>A150</f>
        <v>MÓDULO 6 – CUSTOS INDIRETOS, TRIBUTOS E LUCRO</v>
      </c>
      <c r="C171" s="421"/>
      <c r="D171" s="421"/>
      <c r="E171" s="421"/>
      <c r="F171" s="421"/>
      <c r="G171" s="421"/>
      <c r="H171" s="421"/>
      <c r="I171" s="60">
        <f>I158</f>
        <v>0</v>
      </c>
    </row>
    <row r="172" spans="1:11" x14ac:dyDescent="0.2">
      <c r="A172" s="413" t="s">
        <v>119</v>
      </c>
      <c r="B172" s="413"/>
      <c r="C172" s="413"/>
      <c r="D172" s="413"/>
      <c r="E172" s="413"/>
      <c r="F172" s="413"/>
      <c r="G172" s="413"/>
      <c r="H172" s="413"/>
      <c r="I172" s="323">
        <f>TRUNC(SUM(I170:I171),2)</f>
        <v>0</v>
      </c>
    </row>
    <row r="173" spans="1:11" x14ac:dyDescent="0.2">
      <c r="A173" s="98"/>
      <c r="B173" s="98"/>
      <c r="C173" s="98"/>
      <c r="D173" s="98"/>
      <c r="E173" s="98"/>
      <c r="F173" s="98"/>
      <c r="G173" s="98"/>
      <c r="H173" s="98"/>
      <c r="I173" s="12"/>
    </row>
    <row r="174" spans="1:11" x14ac:dyDescent="0.2">
      <c r="A174" s="497" t="s">
        <v>129</v>
      </c>
      <c r="B174" s="497"/>
      <c r="C174" s="497"/>
      <c r="D174" s="497"/>
      <c r="E174" s="497"/>
      <c r="F174" s="497"/>
      <c r="G174" s="497"/>
      <c r="H174" s="497"/>
      <c r="I174" s="497"/>
    </row>
    <row r="175" spans="1:11" ht="13.5" hidden="1" thickBot="1" x14ac:dyDescent="0.25">
      <c r="A175" s="11"/>
      <c r="B175" s="426" t="s">
        <v>27</v>
      </c>
      <c r="C175" s="426"/>
      <c r="D175" s="426"/>
      <c r="E175" s="426"/>
      <c r="F175" s="426"/>
      <c r="G175" s="426"/>
      <c r="H175" s="5"/>
      <c r="I175" s="5"/>
    </row>
    <row r="176" spans="1:11" ht="40.5" hidden="1" customHeight="1" thickBot="1" x14ac:dyDescent="0.25">
      <c r="A176" s="433" t="s">
        <v>29</v>
      </c>
      <c r="B176" s="434"/>
      <c r="C176" s="433" t="s">
        <v>30</v>
      </c>
      <c r="D176" s="434"/>
      <c r="E176" s="433" t="s">
        <v>32</v>
      </c>
      <c r="F176" s="434"/>
      <c r="G176" s="27" t="s">
        <v>31</v>
      </c>
      <c r="H176" s="28" t="s">
        <v>28</v>
      </c>
      <c r="I176" s="13" t="s">
        <v>1</v>
      </c>
    </row>
    <row r="177" spans="1:9" hidden="1" x14ac:dyDescent="0.2">
      <c r="A177" s="437" t="s">
        <v>33</v>
      </c>
      <c r="B177" s="438"/>
      <c r="C177" s="503" t="s">
        <v>37</v>
      </c>
      <c r="D177" s="504"/>
      <c r="E177" s="435"/>
      <c r="F177" s="436"/>
      <c r="G177" s="17" t="s">
        <v>37</v>
      </c>
      <c r="H177" s="23"/>
      <c r="I177" s="20">
        <v>0</v>
      </c>
    </row>
    <row r="178" spans="1:9" hidden="1" x14ac:dyDescent="0.2">
      <c r="A178" s="483" t="s">
        <v>34</v>
      </c>
      <c r="B178" s="484"/>
      <c r="C178" s="501" t="s">
        <v>37</v>
      </c>
      <c r="D178" s="502"/>
      <c r="E178" s="478"/>
      <c r="F178" s="479"/>
      <c r="G178" s="8" t="s">
        <v>37</v>
      </c>
      <c r="H178" s="24"/>
      <c r="I178" s="21">
        <v>0</v>
      </c>
    </row>
    <row r="179" spans="1:9" hidden="1" x14ac:dyDescent="0.2">
      <c r="A179" s="483" t="s">
        <v>35</v>
      </c>
      <c r="B179" s="484"/>
      <c r="C179" s="501" t="s">
        <v>37</v>
      </c>
      <c r="D179" s="502"/>
      <c r="E179" s="478"/>
      <c r="F179" s="479"/>
      <c r="G179" s="8" t="s">
        <v>37</v>
      </c>
      <c r="H179" s="24"/>
      <c r="I179" s="21">
        <v>0</v>
      </c>
    </row>
    <row r="180" spans="1:9" hidden="1" x14ac:dyDescent="0.2">
      <c r="A180" s="483" t="s">
        <v>36</v>
      </c>
      <c r="B180" s="484"/>
      <c r="C180" s="501" t="s">
        <v>37</v>
      </c>
      <c r="D180" s="502"/>
      <c r="E180" s="478"/>
      <c r="F180" s="479"/>
      <c r="G180" s="8" t="s">
        <v>37</v>
      </c>
      <c r="H180" s="24"/>
      <c r="I180" s="21">
        <v>0</v>
      </c>
    </row>
    <row r="181" spans="1:9" hidden="1" x14ac:dyDescent="0.2">
      <c r="A181" s="485"/>
      <c r="B181" s="466"/>
      <c r="C181" s="478"/>
      <c r="D181" s="479"/>
      <c r="E181" s="478"/>
      <c r="F181" s="479"/>
      <c r="G181" s="18"/>
      <c r="H181" s="25"/>
      <c r="I181" s="21"/>
    </row>
    <row r="182" spans="1:9" ht="13.5" hidden="1" thickBot="1" x14ac:dyDescent="0.25">
      <c r="A182" s="486"/>
      <c r="B182" s="487"/>
      <c r="C182" s="440"/>
      <c r="D182" s="441"/>
      <c r="E182" s="440"/>
      <c r="F182" s="441"/>
      <c r="G182" s="19"/>
      <c r="H182" s="26"/>
      <c r="I182" s="22"/>
    </row>
    <row r="183" spans="1:9" ht="13.5" hidden="1" thickBot="1" x14ac:dyDescent="0.25">
      <c r="A183" s="480" t="s">
        <v>38</v>
      </c>
      <c r="B183" s="481"/>
      <c r="C183" s="481"/>
      <c r="D183" s="481"/>
      <c r="E183" s="481"/>
      <c r="F183" s="481"/>
      <c r="G183" s="481"/>
      <c r="H183" s="482"/>
      <c r="I183" s="10">
        <f>SUM(I181:I182)</f>
        <v>0</v>
      </c>
    </row>
    <row r="184" spans="1:9" hidden="1" x14ac:dyDescent="0.2"/>
    <row r="185" spans="1:9" ht="13.5" hidden="1" thickBot="1" x14ac:dyDescent="0.25">
      <c r="A185" s="11" t="s">
        <v>39</v>
      </c>
      <c r="B185" s="426" t="s">
        <v>40</v>
      </c>
      <c r="C185" s="426"/>
      <c r="D185" s="426"/>
      <c r="E185" s="426"/>
      <c r="F185" s="426"/>
      <c r="G185" s="426"/>
      <c r="H185" s="5"/>
      <c r="I185" s="5"/>
    </row>
    <row r="186" spans="1:9" ht="13.5" hidden="1" thickBot="1" x14ac:dyDescent="0.25">
      <c r="A186" s="508" t="s">
        <v>41</v>
      </c>
      <c r="B186" s="509"/>
      <c r="C186" s="509"/>
      <c r="D186" s="509"/>
      <c r="E186" s="509"/>
      <c r="F186" s="509"/>
      <c r="G186" s="509"/>
      <c r="H186" s="509"/>
      <c r="I186" s="510"/>
    </row>
    <row r="187" spans="1:9" ht="13.5" hidden="1" thickBot="1" x14ac:dyDescent="0.25">
      <c r="A187" s="29"/>
      <c r="B187" s="511" t="s">
        <v>42</v>
      </c>
      <c r="C187" s="512"/>
      <c r="D187" s="512"/>
      <c r="E187" s="512"/>
      <c r="F187" s="512"/>
      <c r="G187" s="512"/>
      <c r="H187" s="513"/>
      <c r="I187" s="13" t="s">
        <v>1</v>
      </c>
    </row>
    <row r="188" spans="1:9" hidden="1" x14ac:dyDescent="0.2">
      <c r="A188" s="4" t="s">
        <v>8</v>
      </c>
      <c r="B188" s="427" t="s">
        <v>43</v>
      </c>
      <c r="C188" s="428"/>
      <c r="D188" s="428"/>
      <c r="E188" s="428"/>
      <c r="F188" s="428"/>
      <c r="G188" s="428"/>
      <c r="H188" s="429"/>
      <c r="I188" s="16">
        <f>I155</f>
        <v>0</v>
      </c>
    </row>
    <row r="189" spans="1:9" hidden="1" x14ac:dyDescent="0.2">
      <c r="A189" s="14" t="s">
        <v>9</v>
      </c>
      <c r="B189" s="430" t="s">
        <v>44</v>
      </c>
      <c r="C189" s="431"/>
      <c r="D189" s="431"/>
      <c r="E189" s="431"/>
      <c r="F189" s="431"/>
      <c r="G189" s="431"/>
      <c r="H189" s="432"/>
      <c r="I189" s="15" t="e">
        <f>#REF!</f>
        <v>#REF!</v>
      </c>
    </row>
    <row r="190" spans="1:9" ht="13.5" hidden="1" thickBot="1" x14ac:dyDescent="0.25">
      <c r="A190" s="14" t="s">
        <v>10</v>
      </c>
      <c r="B190" s="505" t="s">
        <v>45</v>
      </c>
      <c r="C190" s="506"/>
      <c r="D190" s="506"/>
      <c r="E190" s="506"/>
      <c r="F190" s="506"/>
      <c r="G190" s="506"/>
      <c r="H190" s="507"/>
      <c r="I190" s="15">
        <f>I158</f>
        <v>0</v>
      </c>
    </row>
    <row r="191" spans="1:9" ht="13.5" hidden="1" thickBot="1" x14ac:dyDescent="0.25">
      <c r="A191" s="423" t="s">
        <v>21</v>
      </c>
      <c r="B191" s="424"/>
      <c r="C191" s="424"/>
      <c r="D191" s="424"/>
      <c r="E191" s="424"/>
      <c r="F191" s="424"/>
      <c r="G191" s="424"/>
      <c r="H191" s="425"/>
      <c r="I191" s="10" t="e">
        <f>SUM(I188:I190)</f>
        <v>#REF!</v>
      </c>
    </row>
    <row r="192" spans="1:9" hidden="1" x14ac:dyDescent="0.2">
      <c r="A192" s="30" t="s">
        <v>19</v>
      </c>
      <c r="B192" t="s">
        <v>46</v>
      </c>
    </row>
    <row r="193" spans="1:11" hidden="1" x14ac:dyDescent="0.2"/>
    <row r="194" spans="1:11" hidden="1" x14ac:dyDescent="0.2"/>
    <row r="195" spans="1:11" ht="27.75" customHeight="1" x14ac:dyDescent="0.2">
      <c r="A195" s="475" t="s">
        <v>29</v>
      </c>
      <c r="B195" s="475"/>
      <c r="C195" s="476" t="s">
        <v>122</v>
      </c>
      <c r="D195" s="476"/>
      <c r="E195" s="476" t="s">
        <v>126</v>
      </c>
      <c r="F195" s="476"/>
      <c r="G195" s="116" t="s">
        <v>125</v>
      </c>
      <c r="H195" s="318" t="s">
        <v>124</v>
      </c>
      <c r="I195" s="117" t="s">
        <v>123</v>
      </c>
      <c r="K195" s="285"/>
    </row>
    <row r="196" spans="1:11" ht="30" customHeight="1" x14ac:dyDescent="0.2">
      <c r="A196" s="115" t="s">
        <v>127</v>
      </c>
      <c r="B196" s="153" t="str">
        <f>A16</f>
        <v>Limpeza, Asseio e Conservação</v>
      </c>
      <c r="C196" s="498">
        <f>I172</f>
        <v>0</v>
      </c>
      <c r="D196" s="449"/>
      <c r="E196" s="499">
        <v>1</v>
      </c>
      <c r="F196" s="499"/>
      <c r="G196" s="120">
        <f>C196*E196</f>
        <v>0</v>
      </c>
      <c r="H196" s="121">
        <f>E16</f>
        <v>0</v>
      </c>
      <c r="I196" s="120">
        <f>G196*H196</f>
        <v>0</v>
      </c>
      <c r="K196" s="285"/>
    </row>
    <row r="197" spans="1:11" x14ac:dyDescent="0.2">
      <c r="A197" s="497" t="s">
        <v>128</v>
      </c>
      <c r="B197" s="497"/>
      <c r="C197" s="497"/>
      <c r="D197" s="497"/>
      <c r="E197" s="497"/>
      <c r="F197" s="497"/>
      <c r="G197" s="497"/>
      <c r="H197" s="497"/>
      <c r="I197" s="286">
        <f>SUM(I196)</f>
        <v>0</v>
      </c>
      <c r="K197" s="285"/>
    </row>
    <row r="199" spans="1:11" x14ac:dyDescent="0.2">
      <c r="A199" s="497" t="s">
        <v>130</v>
      </c>
      <c r="B199" s="497"/>
      <c r="C199" s="497"/>
      <c r="D199" s="497"/>
      <c r="E199" s="497"/>
      <c r="F199" s="497"/>
      <c r="G199" s="497"/>
      <c r="H199" s="497"/>
      <c r="I199" s="497"/>
    </row>
    <row r="200" spans="1:11" x14ac:dyDescent="0.2">
      <c r="A200" s="118"/>
      <c r="B200" s="500" t="s">
        <v>131</v>
      </c>
      <c r="C200" s="500"/>
      <c r="D200" s="500"/>
      <c r="E200" s="500"/>
      <c r="F200" s="500"/>
      <c r="G200" s="500"/>
      <c r="H200" s="500"/>
      <c r="I200" s="75" t="s">
        <v>1</v>
      </c>
    </row>
    <row r="201" spans="1:11" x14ac:dyDescent="0.2">
      <c r="A201" s="80" t="s">
        <v>8</v>
      </c>
      <c r="B201" s="491" t="s">
        <v>43</v>
      </c>
      <c r="C201" s="492"/>
      <c r="D201" s="492"/>
      <c r="E201" s="492"/>
      <c r="F201" s="492"/>
      <c r="G201" s="492"/>
      <c r="H201" s="493"/>
      <c r="I201" s="118">
        <f>G196</f>
        <v>0</v>
      </c>
    </row>
    <row r="202" spans="1:11" x14ac:dyDescent="0.2">
      <c r="A202" s="80" t="s">
        <v>9</v>
      </c>
      <c r="B202" s="491" t="s">
        <v>44</v>
      </c>
      <c r="C202" s="492"/>
      <c r="D202" s="492"/>
      <c r="E202" s="492"/>
      <c r="F202" s="492"/>
      <c r="G202" s="492"/>
      <c r="H202" s="493"/>
      <c r="I202" s="118">
        <f>I196</f>
        <v>0</v>
      </c>
    </row>
    <row r="203" spans="1:11" x14ac:dyDescent="0.2">
      <c r="A203" s="494" t="s">
        <v>10</v>
      </c>
      <c r="B203" s="495" t="s">
        <v>132</v>
      </c>
      <c r="C203" s="495"/>
      <c r="D203" s="495"/>
      <c r="E203" s="495"/>
      <c r="F203" s="495"/>
      <c r="G203" s="495"/>
      <c r="H203" s="495"/>
      <c r="I203" s="496">
        <f>I202*I12</f>
        <v>0</v>
      </c>
    </row>
    <row r="204" spans="1:11" x14ac:dyDescent="0.2">
      <c r="A204" s="494"/>
      <c r="B204" s="495"/>
      <c r="C204" s="495"/>
      <c r="D204" s="495"/>
      <c r="E204" s="495"/>
      <c r="F204" s="495"/>
      <c r="G204" s="495"/>
      <c r="H204" s="495"/>
      <c r="I204" s="497"/>
      <c r="K204" s="50"/>
    </row>
    <row r="206" spans="1:11" x14ac:dyDescent="0.2">
      <c r="A206" s="85" t="s">
        <v>133</v>
      </c>
    </row>
    <row r="208" spans="1:11" x14ac:dyDescent="0.2">
      <c r="A208" s="497" t="s">
        <v>369</v>
      </c>
      <c r="B208" s="497"/>
      <c r="C208" s="497"/>
      <c r="D208" s="497"/>
      <c r="E208" s="497"/>
      <c r="F208" s="497"/>
      <c r="G208" s="497"/>
      <c r="H208" s="497"/>
      <c r="I208" s="497"/>
    </row>
    <row r="210" spans="1:9" x14ac:dyDescent="0.2">
      <c r="A210" s="488" t="s">
        <v>329</v>
      </c>
      <c r="B210" s="489"/>
      <c r="C210" s="489"/>
      <c r="D210" s="489"/>
      <c r="E210" s="489"/>
      <c r="F210" s="489"/>
      <c r="G210" s="489"/>
      <c r="H210" s="489"/>
      <c r="I210" s="490"/>
    </row>
    <row r="211" spans="1:9" x14ac:dyDescent="0.2">
      <c r="A211" s="514"/>
      <c r="B211" s="515"/>
      <c r="C211" s="515"/>
      <c r="D211" s="515"/>
      <c r="E211" s="515"/>
      <c r="F211" s="515"/>
      <c r="G211" s="515"/>
      <c r="H211" s="515"/>
      <c r="I211" s="516"/>
    </row>
    <row r="212" spans="1:9" x14ac:dyDescent="0.2">
      <c r="A212" s="517" t="s">
        <v>464</v>
      </c>
      <c r="B212" s="518"/>
      <c r="C212" s="518"/>
      <c r="D212" s="518"/>
      <c r="E212" s="518"/>
      <c r="F212" s="518"/>
      <c r="G212" s="518"/>
      <c r="H212" s="518"/>
      <c r="I212" s="519"/>
    </row>
    <row r="213" spans="1:9" x14ac:dyDescent="0.2">
      <c r="A213" s="520"/>
      <c r="B213" s="521"/>
      <c r="C213" s="521"/>
      <c r="D213" s="521"/>
      <c r="E213" s="521"/>
      <c r="F213" s="521"/>
      <c r="G213" s="521"/>
      <c r="H213" s="521"/>
      <c r="I213" s="522"/>
    </row>
    <row r="215" spans="1:9" ht="38.25" x14ac:dyDescent="0.2">
      <c r="A215" s="500" t="s">
        <v>330</v>
      </c>
      <c r="B215" s="500"/>
      <c r="C215" s="500"/>
      <c r="D215" s="523" t="s">
        <v>331</v>
      </c>
      <c r="E215" s="439"/>
      <c r="F215" s="439"/>
      <c r="G215" s="523" t="s">
        <v>332</v>
      </c>
      <c r="H215" s="439"/>
      <c r="I215" s="287" t="s">
        <v>333</v>
      </c>
    </row>
    <row r="216" spans="1:9" ht="29.25" customHeight="1" x14ac:dyDescent="0.2">
      <c r="A216" s="449" t="s">
        <v>334</v>
      </c>
      <c r="B216" s="449"/>
      <c r="C216" s="449"/>
      <c r="D216" s="524" t="s">
        <v>335</v>
      </c>
      <c r="E216" s="449"/>
      <c r="F216" s="449"/>
      <c r="G216" s="498">
        <f>I172</f>
        <v>0</v>
      </c>
      <c r="H216" s="449"/>
      <c r="I216" s="288">
        <f>(1/800)*G216</f>
        <v>0</v>
      </c>
    </row>
    <row r="217" spans="1:9" x14ac:dyDescent="0.2">
      <c r="A217" s="439" t="s">
        <v>21</v>
      </c>
      <c r="B217" s="439"/>
      <c r="C217" s="439"/>
      <c r="D217" s="439"/>
      <c r="E217" s="439"/>
      <c r="F217" s="439"/>
      <c r="G217" s="439"/>
      <c r="H217" s="439"/>
      <c r="I217" s="317">
        <f>SUM(I216:I216)</f>
        <v>0</v>
      </c>
    </row>
    <row r="219" spans="1:9" x14ac:dyDescent="0.2">
      <c r="A219" t="s">
        <v>353</v>
      </c>
    </row>
    <row r="221" spans="1:9" x14ac:dyDescent="0.2">
      <c r="A221" s="525" t="s">
        <v>465</v>
      </c>
      <c r="B221" s="526"/>
      <c r="C221" s="526"/>
      <c r="D221" s="526"/>
      <c r="E221" s="526"/>
      <c r="F221" s="526"/>
      <c r="G221" s="526"/>
      <c r="H221" s="526"/>
      <c r="I221" s="527"/>
    </row>
    <row r="222" spans="1:9" x14ac:dyDescent="0.2">
      <c r="A222" s="528"/>
      <c r="B222" s="529"/>
      <c r="C222" s="529"/>
      <c r="D222" s="529"/>
      <c r="E222" s="529"/>
      <c r="F222" s="529"/>
      <c r="G222" s="529"/>
      <c r="H222" s="529"/>
      <c r="I222" s="530"/>
    </row>
    <row r="224" spans="1:9" ht="38.25" x14ac:dyDescent="0.2">
      <c r="A224" s="500" t="s">
        <v>330</v>
      </c>
      <c r="B224" s="500"/>
      <c r="C224" s="500"/>
      <c r="D224" s="523" t="s">
        <v>331</v>
      </c>
      <c r="E224" s="439"/>
      <c r="F224" s="439"/>
      <c r="G224" s="523" t="s">
        <v>332</v>
      </c>
      <c r="H224" s="439"/>
      <c r="I224" s="287" t="s">
        <v>333</v>
      </c>
    </row>
    <row r="225" spans="1:9" ht="25.5" customHeight="1" x14ac:dyDescent="0.2">
      <c r="A225" s="449" t="s">
        <v>334</v>
      </c>
      <c r="B225" s="449"/>
      <c r="C225" s="449"/>
      <c r="D225" s="531" t="s">
        <v>336</v>
      </c>
      <c r="E225" s="532"/>
      <c r="F225" s="532"/>
      <c r="G225" s="498">
        <f>I172</f>
        <v>0</v>
      </c>
      <c r="H225" s="449"/>
      <c r="I225" s="288">
        <f>(1/1800)*G225</f>
        <v>0</v>
      </c>
    </row>
    <row r="226" spans="1:9" x14ac:dyDescent="0.2">
      <c r="A226" s="439" t="s">
        <v>21</v>
      </c>
      <c r="B226" s="439"/>
      <c r="C226" s="439"/>
      <c r="D226" s="439"/>
      <c r="E226" s="439"/>
      <c r="F226" s="439"/>
      <c r="G226" s="439"/>
      <c r="H226" s="439"/>
      <c r="I226" s="317">
        <f>SUM(I225:I225)</f>
        <v>0</v>
      </c>
    </row>
    <row r="228" spans="1:9" x14ac:dyDescent="0.2">
      <c r="A228" t="s">
        <v>354</v>
      </c>
    </row>
    <row r="230" spans="1:9" x14ac:dyDescent="0.2">
      <c r="A230" s="525" t="s">
        <v>466</v>
      </c>
      <c r="B230" s="526"/>
      <c r="C230" s="526"/>
      <c r="D230" s="526"/>
      <c r="E230" s="526"/>
      <c r="F230" s="526"/>
      <c r="G230" s="526"/>
      <c r="H230" s="526"/>
      <c r="I230" s="527"/>
    </row>
    <row r="231" spans="1:9" x14ac:dyDescent="0.2">
      <c r="A231" s="528"/>
      <c r="B231" s="529"/>
      <c r="C231" s="529"/>
      <c r="D231" s="529"/>
      <c r="E231" s="529"/>
      <c r="F231" s="529"/>
      <c r="G231" s="529"/>
      <c r="H231" s="529"/>
      <c r="I231" s="530"/>
    </row>
    <row r="233" spans="1:9" ht="89.25" x14ac:dyDescent="0.2">
      <c r="A233" s="500" t="s">
        <v>330</v>
      </c>
      <c r="B233" s="500"/>
      <c r="C233" s="533" t="s">
        <v>331</v>
      </c>
      <c r="D233" s="500"/>
      <c r="E233" s="287" t="s">
        <v>337</v>
      </c>
      <c r="F233" s="287" t="s">
        <v>338</v>
      </c>
      <c r="G233" s="287" t="s">
        <v>370</v>
      </c>
      <c r="H233" s="287" t="s">
        <v>339</v>
      </c>
      <c r="I233" s="287" t="s">
        <v>340</v>
      </c>
    </row>
    <row r="234" spans="1:9" ht="25.5" x14ac:dyDescent="0.2">
      <c r="A234" s="449" t="s">
        <v>334</v>
      </c>
      <c r="B234" s="449"/>
      <c r="C234" s="531" t="s">
        <v>341</v>
      </c>
      <c r="D234" s="532"/>
      <c r="E234" s="284" t="s">
        <v>342</v>
      </c>
      <c r="F234" s="265" t="s">
        <v>343</v>
      </c>
      <c r="G234" s="284">
        <f>(1/300)*16*(1/188.76)</f>
        <v>2.8254573709119167E-4</v>
      </c>
      <c r="H234" s="283">
        <f>I172</f>
        <v>0</v>
      </c>
      <c r="I234" s="288">
        <f>H234*G234</f>
        <v>0</v>
      </c>
    </row>
    <row r="235" spans="1:9" x14ac:dyDescent="0.2">
      <c r="A235" s="439" t="s">
        <v>21</v>
      </c>
      <c r="B235" s="439"/>
      <c r="C235" s="439"/>
      <c r="D235" s="439"/>
      <c r="E235" s="439"/>
      <c r="F235" s="439"/>
      <c r="G235" s="439"/>
      <c r="H235" s="439"/>
      <c r="I235" s="317">
        <f>SUM(I234:I234)</f>
        <v>0</v>
      </c>
    </row>
    <row r="237" spans="1:9" x14ac:dyDescent="0.2">
      <c r="A237" t="s">
        <v>355</v>
      </c>
    </row>
    <row r="239" spans="1:9" x14ac:dyDescent="0.2">
      <c r="A239" s="534" t="s">
        <v>344</v>
      </c>
      <c r="B239" s="535"/>
      <c r="C239" s="535"/>
      <c r="D239" s="535"/>
      <c r="E239" s="535"/>
      <c r="F239" s="535"/>
      <c r="G239" s="535"/>
      <c r="H239" s="535"/>
      <c r="I239" s="536"/>
    </row>
    <row r="240" spans="1:9" x14ac:dyDescent="0.2">
      <c r="A240" s="537"/>
      <c r="B240" s="538"/>
      <c r="C240" s="538"/>
      <c r="D240" s="538"/>
      <c r="E240" s="538"/>
      <c r="F240" s="538"/>
      <c r="G240" s="538"/>
      <c r="H240" s="538"/>
      <c r="I240" s="539"/>
    </row>
    <row r="242" spans="1:9" ht="114.75" x14ac:dyDescent="0.2">
      <c r="A242" s="500" t="s">
        <v>330</v>
      </c>
      <c r="B242" s="500"/>
      <c r="C242" s="533" t="s">
        <v>331</v>
      </c>
      <c r="D242" s="500"/>
      <c r="E242" s="287" t="s">
        <v>345</v>
      </c>
      <c r="F242" s="287" t="s">
        <v>346</v>
      </c>
      <c r="G242" s="287" t="s">
        <v>371</v>
      </c>
      <c r="H242" s="287" t="s">
        <v>339</v>
      </c>
      <c r="I242" s="287" t="s">
        <v>340</v>
      </c>
    </row>
    <row r="243" spans="1:9" ht="25.5" x14ac:dyDescent="0.2">
      <c r="A243" s="449" t="s">
        <v>334</v>
      </c>
      <c r="B243" s="449"/>
      <c r="C243" s="531" t="s">
        <v>347</v>
      </c>
      <c r="D243" s="532"/>
      <c r="E243" s="284" t="s">
        <v>348</v>
      </c>
      <c r="F243" s="265" t="s">
        <v>349</v>
      </c>
      <c r="G243" s="284">
        <f>(1/130)*8*(1/1132.6)</f>
        <v>5.4333799698447419E-5</v>
      </c>
      <c r="H243" s="283">
        <f>I172</f>
        <v>0</v>
      </c>
      <c r="I243" s="284">
        <f>G243*H243</f>
        <v>0</v>
      </c>
    </row>
    <row r="244" spans="1:9" x14ac:dyDescent="0.2">
      <c r="A244" s="439" t="s">
        <v>21</v>
      </c>
      <c r="B244" s="439"/>
      <c r="C244" s="439"/>
      <c r="D244" s="439"/>
      <c r="E244" s="439"/>
      <c r="F244" s="439"/>
      <c r="G244" s="439"/>
      <c r="H244" s="439"/>
      <c r="I244" s="317">
        <f>SUM(I243:I243)</f>
        <v>0</v>
      </c>
    </row>
    <row r="246" spans="1:9" x14ac:dyDescent="0.2">
      <c r="A246" t="s">
        <v>356</v>
      </c>
    </row>
    <row r="248" spans="1:9" ht="25.5" customHeight="1" x14ac:dyDescent="0.2">
      <c r="A248" s="540" t="s">
        <v>350</v>
      </c>
      <c r="B248" s="541"/>
      <c r="C248" s="541"/>
      <c r="D248" s="541"/>
      <c r="E248" s="541"/>
      <c r="F248" s="541"/>
      <c r="G248" s="541"/>
      <c r="H248" s="541"/>
      <c r="I248" s="541"/>
    </row>
    <row r="250" spans="1:9" ht="26.25" customHeight="1" x14ac:dyDescent="0.2">
      <c r="A250" s="540" t="s">
        <v>351</v>
      </c>
      <c r="B250" s="541"/>
      <c r="C250" s="541"/>
      <c r="D250" s="541"/>
      <c r="E250" s="541"/>
      <c r="F250" s="541"/>
      <c r="G250" s="541"/>
      <c r="H250" s="541"/>
      <c r="I250" s="541"/>
    </row>
    <row r="252" spans="1:9" ht="25.5" customHeight="1" x14ac:dyDescent="0.2">
      <c r="A252" s="540" t="s">
        <v>352</v>
      </c>
      <c r="B252" s="541"/>
      <c r="C252" s="541"/>
      <c r="D252" s="541"/>
      <c r="E252" s="541"/>
      <c r="F252" s="541"/>
      <c r="G252" s="541"/>
      <c r="H252" s="541"/>
      <c r="I252" s="541"/>
    </row>
    <row r="255" spans="1:9" x14ac:dyDescent="0.2">
      <c r="A255" s="454" t="s">
        <v>366</v>
      </c>
      <c r="B255" s="455"/>
      <c r="C255" s="455"/>
      <c r="D255" s="455"/>
      <c r="E255" s="455"/>
      <c r="F255" s="455"/>
      <c r="G255" s="455"/>
      <c r="H255" s="455"/>
      <c r="I255" s="456"/>
    </row>
    <row r="257" spans="1:9" ht="38.25" customHeight="1" x14ac:dyDescent="0.2">
      <c r="A257" s="500" t="s">
        <v>357</v>
      </c>
      <c r="B257" s="500"/>
      <c r="C257" s="500"/>
      <c r="D257" s="533" t="s">
        <v>358</v>
      </c>
      <c r="E257" s="500"/>
      <c r="F257" s="500"/>
      <c r="G257" s="533" t="s">
        <v>367</v>
      </c>
      <c r="H257" s="500"/>
      <c r="I257" s="287" t="s">
        <v>359</v>
      </c>
    </row>
    <row r="258" spans="1:9" x14ac:dyDescent="0.2">
      <c r="A258" s="542" t="s">
        <v>360</v>
      </c>
      <c r="B258" s="542"/>
      <c r="C258" s="542"/>
      <c r="D258" s="543">
        <f>I217</f>
        <v>0</v>
      </c>
      <c r="E258" s="543"/>
      <c r="F258" s="543"/>
      <c r="G258" s="544"/>
      <c r="H258" s="544"/>
      <c r="I258" s="289">
        <f>D258*G258</f>
        <v>0</v>
      </c>
    </row>
    <row r="259" spans="1:9" x14ac:dyDescent="0.2">
      <c r="A259" s="542" t="s">
        <v>361</v>
      </c>
      <c r="B259" s="542"/>
      <c r="C259" s="542"/>
      <c r="D259" s="543">
        <f>I226</f>
        <v>0</v>
      </c>
      <c r="E259" s="543"/>
      <c r="F259" s="543"/>
      <c r="G259" s="544"/>
      <c r="H259" s="544"/>
      <c r="I259" s="289">
        <f>D259*G259</f>
        <v>0</v>
      </c>
    </row>
    <row r="260" spans="1:9" x14ac:dyDescent="0.2">
      <c r="A260" s="545" t="s">
        <v>362</v>
      </c>
      <c r="B260" s="542"/>
      <c r="C260" s="542"/>
      <c r="D260" s="543">
        <f>I235</f>
        <v>0</v>
      </c>
      <c r="E260" s="532"/>
      <c r="F260" s="532"/>
      <c r="G260" s="544"/>
      <c r="H260" s="544"/>
      <c r="I260" s="289">
        <f>D260*G260</f>
        <v>0</v>
      </c>
    </row>
    <row r="261" spans="1:9" x14ac:dyDescent="0.2">
      <c r="A261" s="542" t="s">
        <v>363</v>
      </c>
      <c r="B261" s="542"/>
      <c r="C261" s="542"/>
      <c r="D261" s="543">
        <f>I244</f>
        <v>0</v>
      </c>
      <c r="E261" s="532"/>
      <c r="F261" s="532"/>
      <c r="G261" s="544"/>
      <c r="H261" s="544"/>
      <c r="I261" s="289">
        <f t="shared" ref="I261:I263" si="2">D261*G261</f>
        <v>0</v>
      </c>
    </row>
    <row r="262" spans="1:9" x14ac:dyDescent="0.2">
      <c r="A262" s="542" t="s">
        <v>364</v>
      </c>
      <c r="B262" s="542"/>
      <c r="C262" s="542"/>
      <c r="D262" s="532"/>
      <c r="E262" s="532"/>
      <c r="F262" s="532"/>
      <c r="G262" s="532"/>
      <c r="H262" s="532"/>
      <c r="I262" s="289">
        <f>D262*G262</f>
        <v>0</v>
      </c>
    </row>
    <row r="263" spans="1:9" x14ac:dyDescent="0.2">
      <c r="A263" s="545" t="s">
        <v>365</v>
      </c>
      <c r="B263" s="542"/>
      <c r="C263" s="542"/>
      <c r="D263" s="532"/>
      <c r="E263" s="532"/>
      <c r="F263" s="532"/>
      <c r="G263" s="532"/>
      <c r="H263" s="532"/>
      <c r="I263" s="289">
        <f t="shared" si="2"/>
        <v>0</v>
      </c>
    </row>
    <row r="264" spans="1:9" x14ac:dyDescent="0.2">
      <c r="A264" s="556" t="s">
        <v>368</v>
      </c>
      <c r="B264" s="556"/>
      <c r="C264" s="556"/>
      <c r="D264" s="556"/>
      <c r="E264" s="556"/>
      <c r="F264" s="556"/>
      <c r="G264" s="556"/>
      <c r="H264" s="556"/>
      <c r="I264" s="290">
        <f>SUM(I258:I263)</f>
        <v>0</v>
      </c>
    </row>
    <row r="266" spans="1:9" x14ac:dyDescent="0.2">
      <c r="A266" s="557" t="s">
        <v>240</v>
      </c>
      <c r="B266" s="557"/>
      <c r="C266" s="557"/>
      <c r="D266" s="557"/>
      <c r="E266" s="557"/>
      <c r="F266" s="557"/>
      <c r="G266" s="557"/>
      <c r="H266" s="557"/>
      <c r="I266" s="557"/>
    </row>
    <row r="267" spans="1:9" ht="13.5" thickBot="1" x14ac:dyDescent="0.25"/>
    <row r="268" spans="1:9" ht="12.75" customHeight="1" x14ac:dyDescent="0.2">
      <c r="A268" s="546" t="s">
        <v>467</v>
      </c>
      <c r="B268" s="547"/>
      <c r="C268" s="547"/>
      <c r="D268" s="547"/>
      <c r="E268" s="547"/>
      <c r="F268" s="547"/>
      <c r="G268" s="547"/>
      <c r="H268" s="547"/>
      <c r="I268" s="548"/>
    </row>
    <row r="269" spans="1:9" x14ac:dyDescent="0.2">
      <c r="A269" s="549"/>
      <c r="B269" s="550"/>
      <c r="C269" s="550"/>
      <c r="D269" s="550"/>
      <c r="E269" s="550"/>
      <c r="F269" s="550"/>
      <c r="G269" s="550"/>
      <c r="H269" s="550"/>
      <c r="I269" s="551"/>
    </row>
    <row r="270" spans="1:9" x14ac:dyDescent="0.2">
      <c r="A270" s="549"/>
      <c r="B270" s="550"/>
      <c r="C270" s="550"/>
      <c r="D270" s="550"/>
      <c r="E270" s="550"/>
      <c r="F270" s="550"/>
      <c r="G270" s="550"/>
      <c r="H270" s="550"/>
      <c r="I270" s="551"/>
    </row>
    <row r="271" spans="1:9" ht="13.5" thickBot="1" x14ac:dyDescent="0.25">
      <c r="A271" s="552"/>
      <c r="B271" s="553"/>
      <c r="C271" s="553"/>
      <c r="D271" s="553"/>
      <c r="E271" s="553"/>
      <c r="F271" s="553"/>
      <c r="G271" s="553"/>
      <c r="H271" s="553"/>
      <c r="I271" s="554"/>
    </row>
    <row r="272" spans="1:9" x14ac:dyDescent="0.2">
      <c r="A272" s="275"/>
      <c r="B272" s="275"/>
      <c r="C272" s="275"/>
      <c r="D272" s="275"/>
      <c r="E272" s="275"/>
      <c r="F272" s="275"/>
      <c r="G272" s="275"/>
      <c r="H272" s="275"/>
      <c r="I272" s="275"/>
    </row>
    <row r="273" spans="1:9" x14ac:dyDescent="0.2">
      <c r="A273" s="454" t="s">
        <v>482</v>
      </c>
      <c r="B273" s="455"/>
      <c r="C273" s="455"/>
      <c r="D273" s="455"/>
      <c r="E273" s="455"/>
      <c r="F273" s="455"/>
      <c r="G273" s="455"/>
      <c r="H273" s="455"/>
      <c r="I273" s="456"/>
    </row>
    <row r="275" spans="1:9" ht="25.5" x14ac:dyDescent="0.2">
      <c r="A275" s="500" t="s">
        <v>357</v>
      </c>
      <c r="B275" s="500"/>
      <c r="C275" s="500"/>
      <c r="D275" s="533" t="s">
        <v>358</v>
      </c>
      <c r="E275" s="500"/>
      <c r="F275" s="500"/>
      <c r="G275" s="533" t="s">
        <v>367</v>
      </c>
      <c r="H275" s="500"/>
      <c r="I275" s="302" t="s">
        <v>359</v>
      </c>
    </row>
    <row r="276" spans="1:9" x14ac:dyDescent="0.2">
      <c r="A276" s="542" t="s">
        <v>360</v>
      </c>
      <c r="B276" s="542"/>
      <c r="C276" s="542"/>
      <c r="D276" s="543">
        <f>I217</f>
        <v>0</v>
      </c>
      <c r="E276" s="543"/>
      <c r="F276" s="543"/>
      <c r="G276" s="555">
        <v>800</v>
      </c>
      <c r="H276" s="555"/>
      <c r="I276" s="289">
        <f>D276*G276</f>
        <v>0</v>
      </c>
    </row>
    <row r="277" spans="1:9" x14ac:dyDescent="0.2">
      <c r="A277" s="542" t="s">
        <v>361</v>
      </c>
      <c r="B277" s="542"/>
      <c r="C277" s="542"/>
      <c r="D277" s="543">
        <f>I226</f>
        <v>0</v>
      </c>
      <c r="E277" s="543"/>
      <c r="F277" s="543"/>
      <c r="G277" s="555">
        <v>0</v>
      </c>
      <c r="H277" s="555"/>
      <c r="I277" s="289">
        <f>D277*G277</f>
        <v>0</v>
      </c>
    </row>
    <row r="278" spans="1:9" x14ac:dyDescent="0.2">
      <c r="A278" s="545" t="s">
        <v>362</v>
      </c>
      <c r="B278" s="542"/>
      <c r="C278" s="542"/>
      <c r="D278" s="543">
        <f>I235</f>
        <v>0</v>
      </c>
      <c r="E278" s="532"/>
      <c r="F278" s="532"/>
      <c r="G278" s="555">
        <v>0</v>
      </c>
      <c r="H278" s="555"/>
      <c r="I278" s="289">
        <f>D278*G278</f>
        <v>0</v>
      </c>
    </row>
    <row r="279" spans="1:9" x14ac:dyDescent="0.2">
      <c r="A279" s="542" t="s">
        <v>363</v>
      </c>
      <c r="B279" s="542"/>
      <c r="C279" s="542"/>
      <c r="D279" s="543">
        <f>I244</f>
        <v>0</v>
      </c>
      <c r="E279" s="532"/>
      <c r="F279" s="532"/>
      <c r="G279" s="555">
        <v>0</v>
      </c>
      <c r="H279" s="555"/>
      <c r="I279" s="289">
        <f t="shared" ref="I279" si="3">D279*G279</f>
        <v>0</v>
      </c>
    </row>
    <row r="280" spans="1:9" x14ac:dyDescent="0.2">
      <c r="A280" s="542" t="s">
        <v>364</v>
      </c>
      <c r="B280" s="542"/>
      <c r="C280" s="542"/>
      <c r="D280" s="532"/>
      <c r="E280" s="532"/>
      <c r="F280" s="532"/>
      <c r="G280" s="532"/>
      <c r="H280" s="532"/>
      <c r="I280" s="289">
        <f>D280*G280</f>
        <v>0</v>
      </c>
    </row>
    <row r="281" spans="1:9" x14ac:dyDescent="0.2">
      <c r="A281" s="545" t="s">
        <v>365</v>
      </c>
      <c r="B281" s="542"/>
      <c r="C281" s="542"/>
      <c r="D281" s="532"/>
      <c r="E281" s="532"/>
      <c r="F281" s="532"/>
      <c r="G281" s="532"/>
      <c r="H281" s="532"/>
      <c r="I281" s="289">
        <f t="shared" ref="I281" si="4">D281*G281</f>
        <v>0</v>
      </c>
    </row>
    <row r="282" spans="1:9" x14ac:dyDescent="0.2">
      <c r="A282" s="556" t="s">
        <v>368</v>
      </c>
      <c r="B282" s="556"/>
      <c r="C282" s="556"/>
      <c r="D282" s="556"/>
      <c r="E282" s="556"/>
      <c r="F282" s="556"/>
      <c r="G282" s="556"/>
      <c r="H282" s="556"/>
      <c r="I282" s="290">
        <f>SUM(I276:I281)</f>
        <v>0</v>
      </c>
    </row>
    <row r="285" spans="1:9" ht="13.5" thickBot="1" x14ac:dyDescent="0.25">
      <c r="A285" t="s">
        <v>505</v>
      </c>
    </row>
    <row r="286" spans="1:9" ht="12.75" customHeight="1" x14ac:dyDescent="0.2">
      <c r="A286" s="397" t="s">
        <v>506</v>
      </c>
      <c r="B286" s="398"/>
      <c r="C286" s="398"/>
      <c r="D286" s="398"/>
      <c r="E286" s="398"/>
      <c r="F286" s="398"/>
      <c r="G286" s="398"/>
      <c r="H286" s="398"/>
      <c r="I286" s="399"/>
    </row>
    <row r="287" spans="1:9" ht="12.75" customHeight="1" x14ac:dyDescent="0.2">
      <c r="A287" s="400"/>
      <c r="B287" s="401"/>
      <c r="C287" s="401"/>
      <c r="D287" s="401"/>
      <c r="E287" s="401"/>
      <c r="F287" s="401"/>
      <c r="G287" s="401"/>
      <c r="H287" s="401"/>
      <c r="I287" s="402"/>
    </row>
    <row r="288" spans="1:9" ht="13.5" thickBot="1" x14ac:dyDescent="0.25">
      <c r="A288" s="403"/>
      <c r="B288" s="404"/>
      <c r="C288" s="404"/>
      <c r="D288" s="404"/>
      <c r="E288" s="404"/>
      <c r="F288" s="404"/>
      <c r="G288" s="404"/>
      <c r="H288" s="404"/>
      <c r="I288" s="405"/>
    </row>
    <row r="289" spans="1:9" ht="12.75" customHeight="1" x14ac:dyDescent="0.2">
      <c r="A289" s="397" t="s">
        <v>507</v>
      </c>
      <c r="B289" s="398"/>
      <c r="C289" s="398"/>
      <c r="D289" s="398"/>
      <c r="E289" s="398"/>
      <c r="F289" s="398"/>
      <c r="G289" s="398"/>
      <c r="H289" s="398"/>
      <c r="I289" s="399"/>
    </row>
    <row r="290" spans="1:9" ht="13.5" thickBot="1" x14ac:dyDescent="0.25">
      <c r="A290" s="403"/>
      <c r="B290" s="404"/>
      <c r="C290" s="404"/>
      <c r="D290" s="404"/>
      <c r="E290" s="404"/>
      <c r="F290" s="404"/>
      <c r="G290" s="404"/>
      <c r="H290" s="404"/>
      <c r="I290" s="405"/>
    </row>
    <row r="291" spans="1:9" ht="12.75" customHeight="1" thickBot="1" x14ac:dyDescent="0.25">
      <c r="A291" s="406" t="s">
        <v>508</v>
      </c>
      <c r="B291" s="407"/>
      <c r="C291" s="407"/>
      <c r="D291" s="407"/>
      <c r="E291" s="407"/>
      <c r="F291" s="407"/>
      <c r="G291" s="407"/>
      <c r="H291" s="407"/>
      <c r="I291" s="408"/>
    </row>
    <row r="292" spans="1:9" ht="12.75" customHeight="1" x14ac:dyDescent="0.2">
      <c r="A292" s="397" t="s">
        <v>509</v>
      </c>
      <c r="B292" s="398"/>
      <c r="C292" s="398"/>
      <c r="D292" s="398"/>
      <c r="E292" s="398"/>
      <c r="F292" s="398"/>
      <c r="G292" s="398"/>
      <c r="H292" s="398"/>
      <c r="I292" s="399"/>
    </row>
    <row r="293" spans="1:9" x14ac:dyDescent="0.2">
      <c r="A293" s="400"/>
      <c r="B293" s="401"/>
      <c r="C293" s="401"/>
      <c r="D293" s="401"/>
      <c r="E293" s="401"/>
      <c r="F293" s="401"/>
      <c r="G293" s="401"/>
      <c r="H293" s="401"/>
      <c r="I293" s="402"/>
    </row>
    <row r="294" spans="1:9" ht="13.5" thickBot="1" x14ac:dyDescent="0.25">
      <c r="A294" s="403"/>
      <c r="B294" s="404"/>
      <c r="C294" s="404"/>
      <c r="D294" s="404"/>
      <c r="E294" s="404"/>
      <c r="F294" s="404"/>
      <c r="G294" s="404"/>
      <c r="H294" s="404"/>
      <c r="I294" s="405"/>
    </row>
    <row r="295" spans="1:9" x14ac:dyDescent="0.2">
      <c r="A295" s="397" t="s">
        <v>510</v>
      </c>
      <c r="B295" s="398"/>
      <c r="C295" s="398"/>
      <c r="D295" s="398"/>
      <c r="E295" s="398"/>
      <c r="F295" s="398"/>
      <c r="G295" s="398"/>
      <c r="H295" s="398"/>
      <c r="I295" s="399"/>
    </row>
    <row r="296" spans="1:9" x14ac:dyDescent="0.2">
      <c r="A296" s="400"/>
      <c r="B296" s="401"/>
      <c r="C296" s="401"/>
      <c r="D296" s="401"/>
      <c r="E296" s="401"/>
      <c r="F296" s="401"/>
      <c r="G296" s="401"/>
      <c r="H296" s="401"/>
      <c r="I296" s="402"/>
    </row>
    <row r="297" spans="1:9" ht="13.5" thickBot="1" x14ac:dyDescent="0.25">
      <c r="A297" s="400"/>
      <c r="B297" s="401"/>
      <c r="C297" s="401"/>
      <c r="D297" s="401"/>
      <c r="E297" s="401"/>
      <c r="F297" s="401"/>
      <c r="G297" s="401"/>
      <c r="H297" s="401"/>
      <c r="I297" s="402"/>
    </row>
    <row r="298" spans="1:9" x14ac:dyDescent="0.2">
      <c r="A298" s="226" t="s">
        <v>511</v>
      </c>
      <c r="B298" s="409"/>
      <c r="C298" s="398" t="s">
        <v>512</v>
      </c>
      <c r="D298" s="398"/>
      <c r="E298" s="398"/>
      <c r="F298" s="398"/>
      <c r="G298" s="398"/>
      <c r="H298" s="398"/>
      <c r="I298" s="399"/>
    </row>
    <row r="299" spans="1:9" ht="13.5" thickBot="1" x14ac:dyDescent="0.25">
      <c r="A299" s="220"/>
      <c r="B299" s="410"/>
      <c r="C299" s="404"/>
      <c r="D299" s="404"/>
      <c r="E299" s="404"/>
      <c r="F299" s="404"/>
      <c r="G299" s="404"/>
      <c r="H299" s="404"/>
      <c r="I299" s="405"/>
    </row>
    <row r="300" spans="1:9" x14ac:dyDescent="0.2">
      <c r="A300" s="397" t="s">
        <v>513</v>
      </c>
      <c r="B300" s="398"/>
      <c r="C300" s="398"/>
      <c r="D300" s="398"/>
      <c r="E300" s="398"/>
      <c r="F300" s="398"/>
      <c r="G300" s="398"/>
      <c r="H300" s="398"/>
      <c r="I300" s="399"/>
    </row>
    <row r="301" spans="1:9" x14ac:dyDescent="0.2">
      <c r="A301" s="400"/>
      <c r="B301" s="401"/>
      <c r="C301" s="401"/>
      <c r="D301" s="401"/>
      <c r="E301" s="401"/>
      <c r="F301" s="401"/>
      <c r="G301" s="401"/>
      <c r="H301" s="401"/>
      <c r="I301" s="402"/>
    </row>
    <row r="302" spans="1:9" x14ac:dyDescent="0.2">
      <c r="A302" s="400"/>
      <c r="B302" s="401"/>
      <c r="C302" s="401"/>
      <c r="D302" s="401"/>
      <c r="E302" s="401"/>
      <c r="F302" s="401"/>
      <c r="G302" s="401"/>
      <c r="H302" s="401"/>
      <c r="I302" s="402"/>
    </row>
    <row r="303" spans="1:9" x14ac:dyDescent="0.2">
      <c r="A303" s="400"/>
      <c r="B303" s="401"/>
      <c r="C303" s="401"/>
      <c r="D303" s="401"/>
      <c r="E303" s="401"/>
      <c r="F303" s="401"/>
      <c r="G303" s="401"/>
      <c r="H303" s="401"/>
      <c r="I303" s="402"/>
    </row>
    <row r="304" spans="1:9" ht="13.5" thickBot="1" x14ac:dyDescent="0.25">
      <c r="A304" s="403"/>
      <c r="B304" s="404"/>
      <c r="C304" s="404"/>
      <c r="D304" s="404"/>
      <c r="E304" s="404"/>
      <c r="F304" s="404"/>
      <c r="G304" s="404"/>
      <c r="H304" s="404"/>
      <c r="I304" s="405"/>
    </row>
    <row r="305" spans="1:9" x14ac:dyDescent="0.2">
      <c r="A305" s="397" t="s">
        <v>514</v>
      </c>
      <c r="B305" s="398"/>
      <c r="C305" s="398"/>
      <c r="D305" s="398"/>
      <c r="E305" s="398"/>
      <c r="F305" s="398"/>
      <c r="G305" s="398"/>
      <c r="H305" s="398"/>
      <c r="I305" s="399"/>
    </row>
    <row r="306" spans="1:9" x14ac:dyDescent="0.2">
      <c r="A306" s="400"/>
      <c r="B306" s="401"/>
      <c r="C306" s="401"/>
      <c r="D306" s="401"/>
      <c r="E306" s="401"/>
      <c r="F306" s="401"/>
      <c r="G306" s="401"/>
      <c r="H306" s="401"/>
      <c r="I306" s="402"/>
    </row>
    <row r="307" spans="1:9" ht="13.5" thickBot="1" x14ac:dyDescent="0.25">
      <c r="A307" s="403"/>
      <c r="B307" s="404"/>
      <c r="C307" s="404"/>
      <c r="D307" s="404"/>
      <c r="E307" s="404"/>
      <c r="F307" s="404"/>
      <c r="G307" s="404"/>
      <c r="H307" s="404"/>
      <c r="I307" s="405"/>
    </row>
  </sheetData>
  <mergeCells count="253">
    <mergeCell ref="A280:C280"/>
    <mergeCell ref="D280:F280"/>
    <mergeCell ref="G280:H280"/>
    <mergeCell ref="A281:C281"/>
    <mergeCell ref="D281:F281"/>
    <mergeCell ref="G281:H281"/>
    <mergeCell ref="A282:H282"/>
    <mergeCell ref="A277:C277"/>
    <mergeCell ref="D277:F277"/>
    <mergeCell ref="G277:H277"/>
    <mergeCell ref="A278:C278"/>
    <mergeCell ref="D278:F278"/>
    <mergeCell ref="G278:H278"/>
    <mergeCell ref="A279:C279"/>
    <mergeCell ref="D279:F279"/>
    <mergeCell ref="G279:H279"/>
    <mergeCell ref="A268:I271"/>
    <mergeCell ref="A273:I273"/>
    <mergeCell ref="A275:C275"/>
    <mergeCell ref="D275:F275"/>
    <mergeCell ref="G275:H275"/>
    <mergeCell ref="A276:C276"/>
    <mergeCell ref="D276:F276"/>
    <mergeCell ref="G276:H276"/>
    <mergeCell ref="A264:H264"/>
    <mergeCell ref="A266:I266"/>
    <mergeCell ref="A261:C261"/>
    <mergeCell ref="D261:F261"/>
    <mergeCell ref="G261:H261"/>
    <mergeCell ref="A262:C262"/>
    <mergeCell ref="D262:F262"/>
    <mergeCell ref="G262:H262"/>
    <mergeCell ref="A263:C263"/>
    <mergeCell ref="D263:F263"/>
    <mergeCell ref="G263:H263"/>
    <mergeCell ref="A258:C258"/>
    <mergeCell ref="D258:F258"/>
    <mergeCell ref="G258:H258"/>
    <mergeCell ref="A259:C259"/>
    <mergeCell ref="D259:F259"/>
    <mergeCell ref="G259:H259"/>
    <mergeCell ref="A260:C260"/>
    <mergeCell ref="D260:F260"/>
    <mergeCell ref="G260:H260"/>
    <mergeCell ref="A243:B243"/>
    <mergeCell ref="C243:D243"/>
    <mergeCell ref="A244:H244"/>
    <mergeCell ref="A248:I248"/>
    <mergeCell ref="A250:I250"/>
    <mergeCell ref="A252:I252"/>
    <mergeCell ref="A255:I255"/>
    <mergeCell ref="A257:C257"/>
    <mergeCell ref="D257:F257"/>
    <mergeCell ref="G257:H257"/>
    <mergeCell ref="A230:I231"/>
    <mergeCell ref="A233:B233"/>
    <mergeCell ref="C233:D233"/>
    <mergeCell ref="A234:B234"/>
    <mergeCell ref="C234:D234"/>
    <mergeCell ref="A235:H235"/>
    <mergeCell ref="A239:I240"/>
    <mergeCell ref="A242:B242"/>
    <mergeCell ref="C242:D242"/>
    <mergeCell ref="A217:H217"/>
    <mergeCell ref="A221:I222"/>
    <mergeCell ref="A224:C224"/>
    <mergeCell ref="D224:F224"/>
    <mergeCell ref="G224:H224"/>
    <mergeCell ref="A225:C225"/>
    <mergeCell ref="D225:F225"/>
    <mergeCell ref="G225:H225"/>
    <mergeCell ref="A226:H226"/>
    <mergeCell ref="A208:I208"/>
    <mergeCell ref="A210:I210"/>
    <mergeCell ref="A211:I211"/>
    <mergeCell ref="A212:I213"/>
    <mergeCell ref="A215:C215"/>
    <mergeCell ref="D215:F215"/>
    <mergeCell ref="G215:H215"/>
    <mergeCell ref="A216:C216"/>
    <mergeCell ref="D216:F216"/>
    <mergeCell ref="G216:H216"/>
    <mergeCell ref="A203:A204"/>
    <mergeCell ref="B203:H204"/>
    <mergeCell ref="I203:I204"/>
    <mergeCell ref="C196:D196"/>
    <mergeCell ref="E196:F196"/>
    <mergeCell ref="A197:H197"/>
    <mergeCell ref="A174:I174"/>
    <mergeCell ref="A199:I199"/>
    <mergeCell ref="B200:H200"/>
    <mergeCell ref="B201:H201"/>
    <mergeCell ref="B202:H202"/>
    <mergeCell ref="C180:D180"/>
    <mergeCell ref="C181:D181"/>
    <mergeCell ref="C182:D182"/>
    <mergeCell ref="E181:F181"/>
    <mergeCell ref="C176:D176"/>
    <mergeCell ref="C177:D177"/>
    <mergeCell ref="C178:D178"/>
    <mergeCell ref="C179:D179"/>
    <mergeCell ref="A178:B178"/>
    <mergeCell ref="A179:B179"/>
    <mergeCell ref="B190:H190"/>
    <mergeCell ref="A186:I186"/>
    <mergeCell ref="B187:H187"/>
    <mergeCell ref="A146:G146"/>
    <mergeCell ref="A150:I150"/>
    <mergeCell ref="B151:G151"/>
    <mergeCell ref="B152:G152"/>
    <mergeCell ref="B141:G141"/>
    <mergeCell ref="B144:G144"/>
    <mergeCell ref="A139:I139"/>
    <mergeCell ref="A140:I140"/>
    <mergeCell ref="B135:G135"/>
    <mergeCell ref="B136:G136"/>
    <mergeCell ref="B137:G137"/>
    <mergeCell ref="A195:B195"/>
    <mergeCell ref="C195:D195"/>
    <mergeCell ref="E195:F195"/>
    <mergeCell ref="B153:G153"/>
    <mergeCell ref="B154:G154"/>
    <mergeCell ref="A163:I163"/>
    <mergeCell ref="B168:H168"/>
    <mergeCell ref="A138:H138"/>
    <mergeCell ref="B120:G120"/>
    <mergeCell ref="B121:G121"/>
    <mergeCell ref="B122:G122"/>
    <mergeCell ref="A134:I134"/>
    <mergeCell ref="E178:F178"/>
    <mergeCell ref="E179:F179"/>
    <mergeCell ref="A183:H183"/>
    <mergeCell ref="A180:B180"/>
    <mergeCell ref="A181:B181"/>
    <mergeCell ref="A182:B182"/>
    <mergeCell ref="E180:F180"/>
    <mergeCell ref="B175:G175"/>
    <mergeCell ref="B171:H171"/>
    <mergeCell ref="A172:H172"/>
    <mergeCell ref="A158:G158"/>
    <mergeCell ref="B155:G155"/>
    <mergeCell ref="A132:G132"/>
    <mergeCell ref="A113:I113"/>
    <mergeCell ref="A103:I103"/>
    <mergeCell ref="A104:I104"/>
    <mergeCell ref="B105:G105"/>
    <mergeCell ref="B106:G106"/>
    <mergeCell ref="B107:G107"/>
    <mergeCell ref="B108:G108"/>
    <mergeCell ref="B109:G109"/>
    <mergeCell ref="B119:G119"/>
    <mergeCell ref="B130:G130"/>
    <mergeCell ref="B125:G125"/>
    <mergeCell ref="B124:G124"/>
    <mergeCell ref="A126:G126"/>
    <mergeCell ref="B131:G131"/>
    <mergeCell ref="B127:G127"/>
    <mergeCell ref="A128:G128"/>
    <mergeCell ref="B83:G83"/>
    <mergeCell ref="A114:I114"/>
    <mergeCell ref="A98:H98"/>
    <mergeCell ref="B99:H99"/>
    <mergeCell ref="B100:H100"/>
    <mergeCell ref="B123:G123"/>
    <mergeCell ref="B101:H101"/>
    <mergeCell ref="A102:H102"/>
    <mergeCell ref="A112:G112"/>
    <mergeCell ref="B89:G89"/>
    <mergeCell ref="B87:G87"/>
    <mergeCell ref="A37:I37"/>
    <mergeCell ref="B38:G38"/>
    <mergeCell ref="B39:G39"/>
    <mergeCell ref="B43:G43"/>
    <mergeCell ref="B42:G42"/>
    <mergeCell ref="B40:G40"/>
    <mergeCell ref="B41:G41"/>
    <mergeCell ref="A75:G75"/>
    <mergeCell ref="B68:G68"/>
    <mergeCell ref="B51:G51"/>
    <mergeCell ref="B66:G66"/>
    <mergeCell ref="B55:G55"/>
    <mergeCell ref="A56:G56"/>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B28:H28"/>
    <mergeCell ref="B29:H29"/>
    <mergeCell ref="B30:H30"/>
    <mergeCell ref="B31:H31"/>
    <mergeCell ref="B32:H32"/>
    <mergeCell ref="A3:F3"/>
    <mergeCell ref="A4:F4"/>
    <mergeCell ref="A6:F6"/>
    <mergeCell ref="A191:H191"/>
    <mergeCell ref="B185:G185"/>
    <mergeCell ref="B188:H188"/>
    <mergeCell ref="B189:H189"/>
    <mergeCell ref="E176:F176"/>
    <mergeCell ref="E177:F177"/>
    <mergeCell ref="A177:B177"/>
    <mergeCell ref="B157:G157"/>
    <mergeCell ref="A164:H164"/>
    <mergeCell ref="B169:H169"/>
    <mergeCell ref="B170:H170"/>
    <mergeCell ref="B165:H165"/>
    <mergeCell ref="B166:H166"/>
    <mergeCell ref="B167:H167"/>
    <mergeCell ref="A176:B176"/>
    <mergeCell ref="E182:F182"/>
    <mergeCell ref="B156:G156"/>
    <mergeCell ref="B44:G44"/>
    <mergeCell ref="A45:H45"/>
    <mergeCell ref="B84:G84"/>
    <mergeCell ref="B85:G85"/>
    <mergeCell ref="B86:G86"/>
    <mergeCell ref="B145:G145"/>
    <mergeCell ref="A50:I50"/>
    <mergeCell ref="B143:G143"/>
    <mergeCell ref="B142:G142"/>
    <mergeCell ref="B67:G67"/>
    <mergeCell ref="B70:G70"/>
    <mergeCell ref="B71:G71"/>
    <mergeCell ref="B73:G73"/>
    <mergeCell ref="B74:G74"/>
    <mergeCell ref="B69:G69"/>
    <mergeCell ref="B72:G72"/>
    <mergeCell ref="B110:G110"/>
    <mergeCell ref="B111:G111"/>
    <mergeCell ref="B52:G52"/>
    <mergeCell ref="B53:G53"/>
    <mergeCell ref="A54:G54"/>
    <mergeCell ref="B88:G88"/>
    <mergeCell ref="A90:H90"/>
    <mergeCell ref="A286:I288"/>
    <mergeCell ref="A289:I290"/>
    <mergeCell ref="A291:I291"/>
    <mergeCell ref="A292:I294"/>
    <mergeCell ref="A295:I297"/>
    <mergeCell ref="B298:B299"/>
    <mergeCell ref="C298:I299"/>
    <mergeCell ref="A300:I304"/>
    <mergeCell ref="A305:I307"/>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heetViews>
  <sheetFormatPr defaultRowHeight="12.75" x14ac:dyDescent="0.2"/>
  <cols>
    <col min="1" max="1" width="10.85546875" customWidth="1"/>
  </cols>
  <sheetData>
    <row r="1" spans="1:4" x14ac:dyDescent="0.2">
      <c r="A1" t="s">
        <v>121</v>
      </c>
    </row>
    <row r="3" spans="1:4" x14ac:dyDescent="0.2">
      <c r="A3" s="39" t="s">
        <v>120</v>
      </c>
      <c r="B3" t="e">
        <f>Serv.Limp!I172/Serv.Limp!I39</f>
        <v>#DIV/0!</v>
      </c>
    </row>
    <row r="5" spans="1:4" x14ac:dyDescent="0.2">
      <c r="A5" t="s">
        <v>522</v>
      </c>
    </row>
    <row r="7" spans="1:4" x14ac:dyDescent="0.2">
      <c r="A7" t="s">
        <v>523</v>
      </c>
    </row>
    <row r="9" spans="1:4" x14ac:dyDescent="0.2">
      <c r="A9" s="363">
        <v>2.2799999999999998</v>
      </c>
      <c r="B9" t="s">
        <v>528</v>
      </c>
      <c r="D9" s="364" t="s">
        <v>529</v>
      </c>
    </row>
    <row r="10" spans="1:4" x14ac:dyDescent="0.2">
      <c r="A10" s="363" t="s">
        <v>524</v>
      </c>
      <c r="B10" t="s">
        <v>525</v>
      </c>
      <c r="D10" t="s">
        <v>530</v>
      </c>
    </row>
    <row r="11" spans="1:4" x14ac:dyDescent="0.2">
      <c r="A11" s="363" t="s">
        <v>526</v>
      </c>
      <c r="B11" t="s">
        <v>527</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75"/>
  <sheetViews>
    <sheetView zoomScale="140" zoomScaleNormal="140" workbookViewId="0">
      <selection sqref="A1:I1"/>
    </sheetView>
  </sheetViews>
  <sheetFormatPr defaultRowHeight="12.75" x14ac:dyDescent="0.2"/>
  <cols>
    <col min="1" max="1" width="7.710937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442" t="s">
        <v>562</v>
      </c>
      <c r="B1" s="443"/>
      <c r="C1" s="443"/>
      <c r="D1" s="443"/>
      <c r="E1" s="443"/>
      <c r="F1" s="443"/>
      <c r="G1" s="443"/>
      <c r="H1" s="443"/>
      <c r="I1" s="444"/>
    </row>
    <row r="2" spans="1:9" x14ac:dyDescent="0.2">
      <c r="A2" s="384"/>
      <c r="B2" s="384"/>
      <c r="C2" s="384"/>
      <c r="D2" s="384"/>
      <c r="E2" s="384"/>
      <c r="F2" s="384"/>
      <c r="G2" s="384"/>
      <c r="H2" s="384"/>
      <c r="I2" s="384"/>
    </row>
    <row r="3" spans="1:9" x14ac:dyDescent="0.2">
      <c r="A3" s="384" t="s">
        <v>563</v>
      </c>
      <c r="B3" s="384"/>
      <c r="C3" s="384"/>
      <c r="D3" s="384"/>
      <c r="E3" s="384"/>
      <c r="F3" s="384"/>
      <c r="G3" s="384"/>
      <c r="H3" s="384"/>
      <c r="I3" s="384"/>
    </row>
    <row r="4" spans="1:9" ht="15" customHeight="1" x14ac:dyDescent="0.2">
      <c r="A4" s="756" t="s">
        <v>567</v>
      </c>
      <c r="B4" s="756"/>
      <c r="C4" s="756"/>
      <c r="D4" s="756"/>
      <c r="E4" s="756"/>
      <c r="F4" s="756"/>
      <c r="G4" s="756"/>
      <c r="H4" s="756"/>
      <c r="I4" s="756"/>
    </row>
    <row r="5" spans="1:9" ht="15" customHeight="1" x14ac:dyDescent="0.2">
      <c r="A5" s="748" t="s">
        <v>568</v>
      </c>
      <c r="B5" s="748"/>
      <c r="C5" s="748"/>
      <c r="D5" s="748"/>
      <c r="E5" s="748"/>
      <c r="F5" s="748"/>
      <c r="G5" s="748"/>
      <c r="H5" s="748"/>
      <c r="I5" s="748"/>
    </row>
    <row r="6" spans="1:9" ht="15" customHeight="1" x14ac:dyDescent="0.2">
      <c r="A6" s="748" t="s">
        <v>569</v>
      </c>
      <c r="B6" s="748"/>
      <c r="C6" s="748"/>
      <c r="D6" s="748"/>
      <c r="E6" s="748"/>
      <c r="F6" s="748"/>
      <c r="G6" s="748"/>
      <c r="H6" s="748"/>
      <c r="I6" s="748"/>
    </row>
    <row r="7" spans="1:9" ht="30" customHeight="1" x14ac:dyDescent="0.2">
      <c r="A7" s="748" t="s">
        <v>571</v>
      </c>
      <c r="B7" s="748"/>
      <c r="C7" s="748"/>
      <c r="D7" s="748"/>
      <c r="E7" s="748"/>
      <c r="F7" s="748"/>
      <c r="G7" s="748"/>
      <c r="H7" s="748"/>
      <c r="I7" s="748"/>
    </row>
    <row r="8" spans="1:9" ht="30" customHeight="1" x14ac:dyDescent="0.2">
      <c r="A8" s="748" t="s">
        <v>570</v>
      </c>
      <c r="B8" s="748"/>
      <c r="C8" s="748"/>
      <c r="D8" s="748"/>
      <c r="E8" s="748"/>
      <c r="F8" s="748"/>
      <c r="G8" s="748"/>
      <c r="H8" s="748"/>
      <c r="I8" s="748"/>
    </row>
    <row r="9" spans="1:9" ht="30" customHeight="1" x14ac:dyDescent="0.2">
      <c r="A9" s="755" t="s">
        <v>564</v>
      </c>
      <c r="B9" s="755"/>
      <c r="C9" s="755"/>
      <c r="D9" s="755"/>
      <c r="E9" s="755"/>
      <c r="F9" s="755"/>
      <c r="G9" s="755"/>
      <c r="H9" s="755"/>
      <c r="I9" s="755"/>
    </row>
    <row r="10" spans="1:9" ht="30" customHeight="1" x14ac:dyDescent="0.2">
      <c r="A10" s="755" t="s">
        <v>572</v>
      </c>
      <c r="B10" s="755"/>
      <c r="C10" s="755"/>
      <c r="D10" s="755"/>
      <c r="E10" s="755"/>
      <c r="F10" s="755"/>
      <c r="G10" s="755"/>
      <c r="H10" s="755"/>
      <c r="I10" s="755"/>
    </row>
    <row r="11" spans="1:9" ht="30" customHeight="1" x14ac:dyDescent="0.2">
      <c r="A11" s="747" t="s">
        <v>565</v>
      </c>
      <c r="B11" s="747"/>
      <c r="C11" s="747"/>
      <c r="D11" s="747"/>
      <c r="E11" s="747"/>
      <c r="F11" s="747"/>
      <c r="G11" s="747"/>
      <c r="H11" s="747"/>
      <c r="I11" s="747"/>
    </row>
    <row r="12" spans="1:9" ht="12.75" customHeight="1" thickBot="1" x14ac:dyDescent="0.25">
      <c r="A12" s="747"/>
      <c r="B12" s="747"/>
      <c r="C12" s="747"/>
      <c r="D12" s="747"/>
      <c r="E12" s="747"/>
      <c r="F12" s="747"/>
      <c r="G12" s="747"/>
      <c r="H12" s="747"/>
      <c r="I12" s="747"/>
    </row>
    <row r="13" spans="1:9" ht="13.5" thickBot="1" x14ac:dyDescent="0.25">
      <c r="A13" s="749" t="s">
        <v>600</v>
      </c>
      <c r="B13" s="750"/>
      <c r="C13" s="750"/>
      <c r="D13" s="750"/>
      <c r="E13" s="750"/>
      <c r="F13" s="750"/>
      <c r="G13" s="750"/>
      <c r="H13" s="750"/>
      <c r="I13" s="751"/>
    </row>
    <row r="14" spans="1:9" x14ac:dyDescent="0.2">
      <c r="A14" s="94"/>
      <c r="B14" s="94"/>
      <c r="C14" s="94"/>
      <c r="D14" s="94"/>
      <c r="E14" s="94"/>
      <c r="F14" s="94"/>
      <c r="G14" s="94"/>
      <c r="H14" s="94"/>
      <c r="I14" s="94"/>
    </row>
    <row r="15" spans="1:9" x14ac:dyDescent="0.2">
      <c r="A15" s="417" t="s">
        <v>64</v>
      </c>
      <c r="B15" s="417"/>
      <c r="C15" s="417"/>
      <c r="D15" s="417"/>
      <c r="E15" s="417"/>
      <c r="F15" s="417"/>
      <c r="G15" s="417"/>
      <c r="H15" s="417"/>
      <c r="I15" s="417"/>
    </row>
    <row r="16" spans="1:9" x14ac:dyDescent="0.2">
      <c r="A16" s="372" t="s">
        <v>71</v>
      </c>
      <c r="B16" s="451" t="s">
        <v>471</v>
      </c>
      <c r="C16" s="452"/>
      <c r="D16" s="452"/>
      <c r="E16" s="452"/>
      <c r="F16" s="452"/>
      <c r="G16" s="452"/>
      <c r="H16" s="453"/>
      <c r="I16" s="373" t="s">
        <v>3</v>
      </c>
    </row>
    <row r="17" spans="1:11" ht="24.75" customHeight="1" x14ac:dyDescent="0.2">
      <c r="A17" s="372" t="s">
        <v>8</v>
      </c>
      <c r="B17" s="752" t="s">
        <v>574</v>
      </c>
      <c r="C17" s="760"/>
      <c r="D17" s="760"/>
      <c r="E17" s="760"/>
      <c r="F17" s="760"/>
      <c r="G17" s="760"/>
      <c r="H17" s="761"/>
      <c r="I17" s="382">
        <f>1/12</f>
        <v>8.3333333333333329E-2</v>
      </c>
    </row>
    <row r="18" spans="1:11" ht="24.75" customHeight="1" x14ac:dyDescent="0.2">
      <c r="A18" s="373" t="s">
        <v>9</v>
      </c>
      <c r="B18" s="762" t="s">
        <v>573</v>
      </c>
      <c r="C18" s="763"/>
      <c r="D18" s="763"/>
      <c r="E18" s="763"/>
      <c r="F18" s="763"/>
      <c r="G18" s="763"/>
      <c r="H18" s="764"/>
      <c r="I18" s="55">
        <v>0.121</v>
      </c>
    </row>
    <row r="19" spans="1:11" x14ac:dyDescent="0.2">
      <c r="A19" s="414" t="s">
        <v>532</v>
      </c>
      <c r="B19" s="414"/>
      <c r="C19" s="414"/>
      <c r="D19" s="414"/>
      <c r="E19" s="414"/>
      <c r="F19" s="414"/>
      <c r="G19" s="414"/>
      <c r="H19" s="96"/>
      <c r="I19" s="96">
        <f>TRUNC(SUM(I17:I18),4)</f>
        <v>0.20430000000000001</v>
      </c>
    </row>
    <row r="20" spans="1:11" ht="37.5" customHeight="1" x14ac:dyDescent="0.2">
      <c r="A20" s="372" t="s">
        <v>10</v>
      </c>
      <c r="B20" s="752" t="s">
        <v>575</v>
      </c>
      <c r="C20" s="753"/>
      <c r="D20" s="753"/>
      <c r="E20" s="753"/>
      <c r="F20" s="753"/>
      <c r="G20" s="753"/>
      <c r="H20" s="754"/>
      <c r="I20" s="382">
        <v>7.8200000000000006E-2</v>
      </c>
    </row>
    <row r="21" spans="1:11" x14ac:dyDescent="0.2">
      <c r="A21" s="414" t="s">
        <v>65</v>
      </c>
      <c r="B21" s="414"/>
      <c r="C21" s="414"/>
      <c r="D21" s="414"/>
      <c r="E21" s="414"/>
      <c r="F21" s="414"/>
      <c r="G21" s="414"/>
      <c r="H21" s="96"/>
      <c r="I21" s="96">
        <f>TRUNC(SUM(I19:I20),4)</f>
        <v>0.28249999999999997</v>
      </c>
    </row>
    <row r="22" spans="1:11" x14ac:dyDescent="0.2">
      <c r="A22" s="389" t="s">
        <v>566</v>
      </c>
      <c r="B22" s="375"/>
      <c r="C22" s="375"/>
      <c r="D22" s="375"/>
      <c r="E22" s="375"/>
      <c r="F22" s="375"/>
      <c r="G22" s="375"/>
      <c r="H22" s="388"/>
      <c r="I22" s="388"/>
    </row>
    <row r="23" spans="1:11" s="95" customFormat="1" x14ac:dyDescent="0.2">
      <c r="A23" s="85"/>
    </row>
    <row r="24" spans="1:11" s="95" customFormat="1" x14ac:dyDescent="0.2">
      <c r="A24" s="85"/>
    </row>
    <row r="25" spans="1:11" x14ac:dyDescent="0.2">
      <c r="A25" s="5"/>
      <c r="B25" s="5"/>
      <c r="C25" s="5"/>
      <c r="D25" s="5"/>
      <c r="E25" s="5"/>
      <c r="F25" s="5"/>
      <c r="G25" s="5"/>
      <c r="H25" s="5"/>
      <c r="I25" s="6"/>
      <c r="J25" s="7"/>
    </row>
    <row r="26" spans="1:11" s="39" customFormat="1" x14ac:dyDescent="0.2">
      <c r="A26" s="417" t="s">
        <v>78</v>
      </c>
      <c r="B26" s="417"/>
      <c r="C26" s="417"/>
      <c r="D26" s="417"/>
      <c r="E26" s="417"/>
      <c r="F26" s="417"/>
      <c r="G26" s="417"/>
      <c r="H26" s="417"/>
      <c r="I26" s="417"/>
    </row>
    <row r="27" spans="1:11" x14ac:dyDescent="0.2">
      <c r="A27" s="375">
        <v>3</v>
      </c>
      <c r="B27" s="439" t="s">
        <v>79</v>
      </c>
      <c r="C27" s="439"/>
      <c r="D27" s="439"/>
      <c r="E27" s="439"/>
      <c r="F27" s="439"/>
      <c r="G27" s="439"/>
      <c r="H27" s="375" t="s">
        <v>3</v>
      </c>
      <c r="I27" s="375" t="s">
        <v>1</v>
      </c>
    </row>
    <row r="28" spans="1:11" x14ac:dyDescent="0.2">
      <c r="A28" s="375" t="s">
        <v>8</v>
      </c>
      <c r="B28" s="411" t="s">
        <v>549</v>
      </c>
      <c r="C28" s="411"/>
      <c r="D28" s="411"/>
      <c r="E28" s="411"/>
      <c r="F28" s="411"/>
      <c r="G28" s="411"/>
      <c r="H28" s="381">
        <v>4.1999999999999997E-3</v>
      </c>
      <c r="I28" s="60"/>
    </row>
    <row r="29" spans="1:11" x14ac:dyDescent="0.2">
      <c r="A29" s="378" t="s">
        <v>9</v>
      </c>
      <c r="B29" s="457" t="s">
        <v>547</v>
      </c>
      <c r="C29" s="457"/>
      <c r="D29" s="457"/>
      <c r="E29" s="457"/>
      <c r="F29" s="457"/>
      <c r="G29" s="457"/>
      <c r="H29" s="382">
        <v>0.08</v>
      </c>
      <c r="I29" s="367"/>
    </row>
    <row r="30" spans="1:11" ht="39" customHeight="1" x14ac:dyDescent="0.2">
      <c r="A30" s="378" t="s">
        <v>10</v>
      </c>
      <c r="B30" s="457" t="s">
        <v>601</v>
      </c>
      <c r="C30" s="457"/>
      <c r="D30" s="457"/>
      <c r="E30" s="457"/>
      <c r="F30" s="457"/>
      <c r="G30" s="457"/>
      <c r="H30" s="382">
        <v>2E-3</v>
      </c>
      <c r="I30" s="367"/>
      <c r="K30" s="194"/>
    </row>
    <row r="31" spans="1:11" x14ac:dyDescent="0.2">
      <c r="A31" s="375" t="s">
        <v>11</v>
      </c>
      <c r="B31" s="411" t="s">
        <v>548</v>
      </c>
      <c r="C31" s="411"/>
      <c r="D31" s="411"/>
      <c r="E31" s="411"/>
      <c r="F31" s="411"/>
      <c r="G31" s="411"/>
      <c r="H31" s="381">
        <v>1.9400000000000001E-2</v>
      </c>
      <c r="I31" s="60"/>
    </row>
    <row r="32" spans="1:11" x14ac:dyDescent="0.2">
      <c r="A32" s="375" t="s">
        <v>12</v>
      </c>
      <c r="B32" s="418" t="s">
        <v>321</v>
      </c>
      <c r="C32" s="418"/>
      <c r="D32" s="418"/>
      <c r="E32" s="418"/>
      <c r="F32" s="418"/>
      <c r="G32" s="418"/>
      <c r="H32" s="390">
        <v>0.36799999999999999</v>
      </c>
      <c r="I32" s="60"/>
    </row>
    <row r="33" spans="1:9" ht="37.5" customHeight="1" x14ac:dyDescent="0.2">
      <c r="A33" s="378" t="s">
        <v>13</v>
      </c>
      <c r="B33" s="457" t="s">
        <v>602</v>
      </c>
      <c r="C33" s="457"/>
      <c r="D33" s="457"/>
      <c r="E33" s="457"/>
      <c r="F33" s="457"/>
      <c r="G33" s="457"/>
      <c r="H33" s="382">
        <v>3.7999999999999999E-2</v>
      </c>
      <c r="I33" s="367"/>
    </row>
    <row r="34" spans="1:9" x14ac:dyDescent="0.2">
      <c r="A34" s="413" t="s">
        <v>80</v>
      </c>
      <c r="B34" s="413"/>
      <c r="C34" s="413"/>
      <c r="D34" s="413"/>
      <c r="E34" s="413"/>
      <c r="F34" s="413"/>
      <c r="G34" s="413"/>
      <c r="H34" s="96"/>
      <c r="I34" s="323"/>
    </row>
    <row r="35" spans="1:9" x14ac:dyDescent="0.2">
      <c r="A35" s="391"/>
      <c r="B35" s="391"/>
      <c r="C35" s="391"/>
      <c r="D35" s="391"/>
      <c r="E35" s="391"/>
      <c r="F35" s="391"/>
      <c r="G35" s="391"/>
      <c r="H35" s="392"/>
      <c r="I35" s="127"/>
    </row>
    <row r="36" spans="1:9" x14ac:dyDescent="0.2">
      <c r="A36" s="757" t="s">
        <v>576</v>
      </c>
      <c r="B36" s="39" t="s">
        <v>577</v>
      </c>
      <c r="C36" s="391"/>
      <c r="D36" s="391"/>
      <c r="E36" s="391"/>
      <c r="F36" s="391"/>
      <c r="G36" s="391"/>
      <c r="H36" s="392"/>
      <c r="I36" s="127"/>
    </row>
    <row r="37" spans="1:9" x14ac:dyDescent="0.2">
      <c r="A37" s="757"/>
      <c r="B37" s="393" t="s">
        <v>578</v>
      </c>
      <c r="C37" s="391"/>
      <c r="D37" s="391"/>
      <c r="E37" s="391"/>
      <c r="F37" s="391"/>
      <c r="G37" s="391"/>
      <c r="H37" s="392"/>
      <c r="I37" s="127"/>
    </row>
    <row r="38" spans="1:9" x14ac:dyDescent="0.2">
      <c r="A38" s="757"/>
      <c r="B38" t="s">
        <v>579</v>
      </c>
      <c r="C38" s="391"/>
      <c r="D38" s="391"/>
      <c r="E38" s="391"/>
      <c r="F38" s="391"/>
      <c r="G38" s="391"/>
      <c r="H38" s="392"/>
      <c r="I38" s="127"/>
    </row>
    <row r="39" spans="1:9" x14ac:dyDescent="0.2">
      <c r="A39" s="757"/>
      <c r="B39" s="393" t="s">
        <v>580</v>
      </c>
      <c r="C39" s="391"/>
      <c r="D39" s="391"/>
      <c r="E39" s="391"/>
      <c r="F39" s="391"/>
      <c r="G39" s="391"/>
      <c r="H39" s="392"/>
      <c r="I39" s="127"/>
    </row>
    <row r="40" spans="1:9" x14ac:dyDescent="0.2">
      <c r="A40" s="757"/>
      <c r="B40" s="393" t="s">
        <v>581</v>
      </c>
      <c r="C40" s="391"/>
      <c r="D40" s="391"/>
      <c r="E40" s="391"/>
      <c r="F40" s="391"/>
      <c r="G40" s="391"/>
      <c r="H40" s="392"/>
      <c r="I40" s="127"/>
    </row>
    <row r="41" spans="1:9" x14ac:dyDescent="0.2">
      <c r="A41" s="757"/>
      <c r="B41" s="393" t="s">
        <v>582</v>
      </c>
      <c r="C41" s="391"/>
      <c r="D41" s="391"/>
      <c r="E41" s="391"/>
      <c r="F41" s="391"/>
      <c r="G41" s="391"/>
      <c r="H41" s="392"/>
      <c r="I41" s="127"/>
    </row>
    <row r="42" spans="1:9" x14ac:dyDescent="0.2">
      <c r="A42" s="757"/>
      <c r="B42" s="394" t="s">
        <v>583</v>
      </c>
      <c r="C42" s="391"/>
      <c r="D42" s="391"/>
      <c r="E42" s="391"/>
      <c r="F42" s="391"/>
      <c r="G42" s="391"/>
      <c r="H42" s="392"/>
      <c r="I42" s="127"/>
    </row>
    <row r="43" spans="1:9" x14ac:dyDescent="0.2">
      <c r="A43" s="391"/>
      <c r="C43" s="391"/>
      <c r="D43" s="391"/>
      <c r="E43" s="391"/>
      <c r="F43" s="391"/>
      <c r="G43" s="391"/>
      <c r="H43" s="392"/>
      <c r="I43" s="127"/>
    </row>
    <row r="44" spans="1:9" x14ac:dyDescent="0.2">
      <c r="A44" s="757" t="s">
        <v>584</v>
      </c>
      <c r="B44" s="393" t="s">
        <v>585</v>
      </c>
      <c r="C44" s="391"/>
      <c r="D44" s="391"/>
      <c r="E44" s="391"/>
      <c r="F44" s="391"/>
      <c r="G44" s="391"/>
      <c r="H44" s="392"/>
      <c r="I44" s="127"/>
    </row>
    <row r="45" spans="1:9" x14ac:dyDescent="0.2">
      <c r="A45" s="757"/>
      <c r="B45" s="393" t="s">
        <v>586</v>
      </c>
      <c r="C45" s="391"/>
      <c r="D45" s="391"/>
      <c r="E45" s="391"/>
      <c r="F45" s="391"/>
      <c r="G45" s="391"/>
      <c r="H45" s="392"/>
      <c r="I45" s="127"/>
    </row>
    <row r="46" spans="1:9" x14ac:dyDescent="0.2">
      <c r="A46" s="391"/>
      <c r="B46" s="394"/>
      <c r="C46" s="391"/>
      <c r="D46" s="391"/>
      <c r="E46" s="391"/>
      <c r="F46" s="391"/>
      <c r="G46" s="391"/>
      <c r="H46" s="392"/>
      <c r="I46" s="127"/>
    </row>
    <row r="47" spans="1:9" ht="27" customHeight="1" x14ac:dyDescent="0.2">
      <c r="A47" s="757" t="s">
        <v>587</v>
      </c>
      <c r="B47" s="758" t="s">
        <v>588</v>
      </c>
      <c r="C47" s="758"/>
      <c r="D47" s="758"/>
      <c r="E47" s="758"/>
      <c r="F47" s="758"/>
      <c r="G47" s="758"/>
      <c r="H47" s="758"/>
      <c r="I47" s="758"/>
    </row>
    <row r="48" spans="1:9" x14ac:dyDescent="0.2">
      <c r="A48" s="757"/>
      <c r="B48" s="393" t="s">
        <v>589</v>
      </c>
      <c r="C48" s="391"/>
      <c r="D48" s="391"/>
      <c r="E48" s="391"/>
      <c r="F48" s="391"/>
      <c r="G48" s="391"/>
      <c r="H48" s="392"/>
      <c r="I48" s="127"/>
    </row>
    <row r="49" spans="1:10" x14ac:dyDescent="0.2">
      <c r="A49" s="391"/>
      <c r="B49" s="394"/>
      <c r="C49" s="391"/>
      <c r="D49" s="391"/>
      <c r="E49" s="391"/>
      <c r="F49" s="391"/>
      <c r="G49" s="391"/>
      <c r="H49" s="392"/>
      <c r="I49" s="127"/>
    </row>
    <row r="50" spans="1:10" x14ac:dyDescent="0.2">
      <c r="A50" s="391" t="s">
        <v>590</v>
      </c>
      <c r="B50" s="193" t="s">
        <v>181</v>
      </c>
      <c r="C50" s="391"/>
      <c r="D50" s="391"/>
      <c r="E50" s="391"/>
      <c r="F50" s="391"/>
      <c r="G50" s="391"/>
      <c r="H50" s="392"/>
      <c r="I50" s="127"/>
    </row>
    <row r="52" spans="1:10" ht="12.75" customHeight="1" x14ac:dyDescent="0.2">
      <c r="A52" s="566" t="s">
        <v>515</v>
      </c>
      <c r="B52" s="566"/>
      <c r="C52" s="566"/>
      <c r="D52" s="566"/>
      <c r="E52" s="566"/>
      <c r="F52" s="566"/>
      <c r="G52" s="566"/>
      <c r="H52" s="566"/>
      <c r="I52" s="566"/>
      <c r="J52" s="566"/>
    </row>
    <row r="53" spans="1:10" x14ac:dyDescent="0.2">
      <c r="A53" s="566"/>
      <c r="B53" s="566"/>
      <c r="C53" s="566"/>
      <c r="D53" s="566"/>
      <c r="E53" s="566"/>
      <c r="F53" s="566"/>
      <c r="G53" s="566"/>
      <c r="H53" s="566"/>
      <c r="I53" s="566"/>
      <c r="J53" s="566"/>
    </row>
    <row r="54" spans="1:10" x14ac:dyDescent="0.2">
      <c r="A54" s="566"/>
      <c r="B54" s="566"/>
      <c r="C54" s="566"/>
      <c r="D54" s="566"/>
      <c r="E54" s="566"/>
      <c r="F54" s="566"/>
      <c r="G54" s="566"/>
      <c r="H54" s="566"/>
      <c r="I54" s="566"/>
      <c r="J54" s="566"/>
    </row>
    <row r="55" spans="1:10" x14ac:dyDescent="0.2">
      <c r="A55" s="566"/>
      <c r="B55" s="566"/>
      <c r="C55" s="566"/>
      <c r="D55" s="566"/>
      <c r="E55" s="566"/>
      <c r="F55" s="566"/>
      <c r="G55" s="566"/>
      <c r="H55" s="566"/>
      <c r="I55" s="566"/>
      <c r="J55" s="566"/>
    </row>
    <row r="56" spans="1:10" x14ac:dyDescent="0.2">
      <c r="A56" s="566"/>
      <c r="B56" s="566"/>
      <c r="C56" s="566"/>
      <c r="D56" s="566"/>
      <c r="E56" s="566"/>
      <c r="F56" s="566"/>
      <c r="G56" s="566"/>
      <c r="H56" s="566"/>
      <c r="I56" s="566"/>
      <c r="J56" s="566"/>
    </row>
    <row r="57" spans="1:10" x14ac:dyDescent="0.2">
      <c r="A57" s="380"/>
      <c r="B57" s="380"/>
      <c r="C57" s="380"/>
      <c r="D57" s="380"/>
      <c r="E57" s="380"/>
      <c r="F57" s="380"/>
      <c r="G57" s="380"/>
      <c r="H57" s="380"/>
      <c r="I57" s="380"/>
      <c r="J57" s="380"/>
    </row>
    <row r="58" spans="1:10" x14ac:dyDescent="0.2">
      <c r="A58" s="757" t="s">
        <v>591</v>
      </c>
      <c r="B58" s="393" t="s">
        <v>592</v>
      </c>
      <c r="C58" s="391"/>
      <c r="D58" s="391"/>
      <c r="E58" s="391"/>
      <c r="F58" s="391"/>
      <c r="G58" s="380"/>
      <c r="H58" s="380"/>
      <c r="I58" s="380"/>
      <c r="J58" s="380"/>
    </row>
    <row r="59" spans="1:10" x14ac:dyDescent="0.2">
      <c r="A59" s="757"/>
      <c r="B59" s="393" t="s">
        <v>593</v>
      </c>
      <c r="C59" s="391"/>
      <c r="D59" s="391"/>
      <c r="E59" s="391"/>
      <c r="F59" s="391"/>
      <c r="G59" s="380"/>
      <c r="H59" s="380"/>
      <c r="I59" s="380"/>
      <c r="J59" s="380"/>
    </row>
    <row r="60" spans="1:10" x14ac:dyDescent="0.2">
      <c r="A60" s="380"/>
      <c r="B60" s="380"/>
      <c r="C60" s="380"/>
      <c r="D60" s="380"/>
      <c r="E60" s="380"/>
      <c r="F60" s="380"/>
      <c r="G60" s="380"/>
      <c r="H60" s="380"/>
      <c r="I60" s="380"/>
      <c r="J60" s="380"/>
    </row>
    <row r="61" spans="1:10" x14ac:dyDescent="0.2">
      <c r="A61" s="757" t="s">
        <v>594</v>
      </c>
      <c r="B61" s="758" t="s">
        <v>588</v>
      </c>
      <c r="C61" s="758"/>
      <c r="D61" s="758"/>
      <c r="E61" s="758"/>
      <c r="F61" s="758"/>
      <c r="G61" s="758"/>
      <c r="H61" s="758"/>
      <c r="I61" s="758"/>
      <c r="J61" s="380"/>
    </row>
    <row r="62" spans="1:10" x14ac:dyDescent="0.2">
      <c r="A62" s="757"/>
      <c r="B62" s="393" t="s">
        <v>595</v>
      </c>
      <c r="C62" s="391"/>
      <c r="D62" s="391"/>
      <c r="E62" s="391"/>
      <c r="F62" s="391"/>
      <c r="G62" s="391"/>
      <c r="H62" s="392"/>
      <c r="I62" s="127"/>
      <c r="J62" s="380"/>
    </row>
    <row r="63" spans="1:10" x14ac:dyDescent="0.2">
      <c r="A63" s="380"/>
      <c r="B63" s="380"/>
      <c r="C63" s="380"/>
      <c r="D63" s="380"/>
      <c r="E63" s="380"/>
      <c r="F63" s="380"/>
      <c r="G63" s="380"/>
      <c r="H63" s="380"/>
      <c r="I63" s="380"/>
      <c r="J63" s="380"/>
    </row>
    <row r="64" spans="1:10" x14ac:dyDescent="0.2">
      <c r="A64" s="380"/>
      <c r="B64" s="380"/>
      <c r="C64" s="380"/>
      <c r="D64" s="380"/>
      <c r="E64" s="380"/>
      <c r="F64" s="380"/>
      <c r="G64" s="380"/>
      <c r="H64" s="380"/>
      <c r="I64" s="380"/>
      <c r="J64" s="380"/>
    </row>
    <row r="65" spans="1:10" x14ac:dyDescent="0.2">
      <c r="A65" s="377" t="s">
        <v>23</v>
      </c>
      <c r="B65" s="414" t="s">
        <v>324</v>
      </c>
      <c r="C65" s="414"/>
      <c r="D65" s="414"/>
      <c r="E65" s="414"/>
      <c r="F65" s="414"/>
      <c r="G65" s="414"/>
      <c r="H65" s="374" t="s">
        <v>3</v>
      </c>
      <c r="I65" s="374" t="s">
        <v>1</v>
      </c>
      <c r="J65" s="380"/>
    </row>
    <row r="66" spans="1:10" ht="43.5" customHeight="1" x14ac:dyDescent="0.2">
      <c r="A66" s="378" t="s">
        <v>8</v>
      </c>
      <c r="B66" s="759" t="s">
        <v>596</v>
      </c>
      <c r="C66" s="759"/>
      <c r="D66" s="759"/>
      <c r="E66" s="759"/>
      <c r="F66" s="759"/>
      <c r="G66" s="759"/>
      <c r="H66" s="395">
        <f>((1/12) + (1/12) + (1/3/12))/12</f>
        <v>1.6203703703703703E-2</v>
      </c>
      <c r="I66" s="367">
        <f>H66*$I$41</f>
        <v>0</v>
      </c>
      <c r="J66" s="380"/>
    </row>
    <row r="67" spans="1:10" ht="24" customHeight="1" x14ac:dyDescent="0.2">
      <c r="A67" s="379" t="s">
        <v>9</v>
      </c>
      <c r="B67" s="759" t="s">
        <v>597</v>
      </c>
      <c r="C67" s="759"/>
      <c r="D67" s="759"/>
      <c r="E67" s="759"/>
      <c r="F67" s="759"/>
      <c r="G67" s="759"/>
      <c r="H67" s="395">
        <v>1.67E-2</v>
      </c>
      <c r="I67" s="367">
        <f>H67*$I$41</f>
        <v>0</v>
      </c>
      <c r="J67" s="380"/>
    </row>
    <row r="68" spans="1:10" ht="36" customHeight="1" x14ac:dyDescent="0.2">
      <c r="A68" s="379" t="s">
        <v>10</v>
      </c>
      <c r="B68" s="759" t="s">
        <v>598</v>
      </c>
      <c r="C68" s="759"/>
      <c r="D68" s="759"/>
      <c r="E68" s="759"/>
      <c r="F68" s="759"/>
      <c r="G68" s="759"/>
      <c r="H68" s="395">
        <v>2.0000000000000001E-4</v>
      </c>
      <c r="I68" s="367">
        <f>H68*$I$41</f>
        <v>0</v>
      </c>
      <c r="J68" s="380"/>
    </row>
    <row r="69" spans="1:10" ht="42.75" customHeight="1" x14ac:dyDescent="0.2">
      <c r="A69" s="379" t="s">
        <v>11</v>
      </c>
      <c r="B69" s="759" t="s">
        <v>599</v>
      </c>
      <c r="C69" s="759"/>
      <c r="D69" s="759"/>
      <c r="E69" s="759"/>
      <c r="F69" s="759"/>
      <c r="G69" s="759"/>
      <c r="H69" s="382">
        <v>6.9999999999999999E-4</v>
      </c>
      <c r="I69" s="367">
        <f>H69*$I$41</f>
        <v>0</v>
      </c>
      <c r="J69" s="380"/>
    </row>
    <row r="70" spans="1:10" ht="35.25" customHeight="1" x14ac:dyDescent="0.2">
      <c r="A70" s="378" t="s">
        <v>12</v>
      </c>
      <c r="B70" s="759" t="s">
        <v>603</v>
      </c>
      <c r="C70" s="759"/>
      <c r="D70" s="759"/>
      <c r="E70" s="759"/>
      <c r="F70" s="759"/>
      <c r="G70" s="759"/>
      <c r="H70" s="395">
        <v>2.8999999999999998E-3</v>
      </c>
      <c r="I70" s="367">
        <f>H70*$I$41</f>
        <v>0</v>
      </c>
      <c r="J70" s="380"/>
    </row>
    <row r="71" spans="1:10" x14ac:dyDescent="0.2">
      <c r="A71" s="375" t="s">
        <v>13</v>
      </c>
      <c r="B71" s="411" t="s">
        <v>325</v>
      </c>
      <c r="C71" s="411"/>
      <c r="D71" s="411"/>
      <c r="E71" s="411"/>
      <c r="F71" s="411"/>
      <c r="G71" s="411"/>
      <c r="H71" s="396"/>
      <c r="I71" s="60">
        <f t="shared" ref="I71" si="0">H71*$I$41</f>
        <v>0</v>
      </c>
      <c r="J71" s="380"/>
    </row>
    <row r="72" spans="1:10" x14ac:dyDescent="0.2">
      <c r="A72" s="414" t="s">
        <v>553</v>
      </c>
      <c r="B72" s="414"/>
      <c r="C72" s="414"/>
      <c r="D72" s="414"/>
      <c r="E72" s="414"/>
      <c r="F72" s="414"/>
      <c r="G72" s="414"/>
      <c r="H72" s="96"/>
      <c r="I72" s="97">
        <f>SUM(I66:I71)</f>
        <v>0</v>
      </c>
      <c r="J72" s="380"/>
    </row>
    <row r="73" spans="1:10" x14ac:dyDescent="0.2">
      <c r="A73" s="375" t="s">
        <v>14</v>
      </c>
      <c r="B73" s="411" t="s">
        <v>552</v>
      </c>
      <c r="C73" s="411"/>
      <c r="D73" s="411"/>
      <c r="E73" s="411"/>
      <c r="F73" s="411"/>
      <c r="G73" s="411"/>
      <c r="H73" s="381">
        <f>H23</f>
        <v>0</v>
      </c>
      <c r="I73" s="60">
        <f>I72*H73</f>
        <v>0</v>
      </c>
      <c r="J73" s="380"/>
    </row>
    <row r="74" spans="1:10" x14ac:dyDescent="0.2">
      <c r="A74" s="414" t="s">
        <v>18</v>
      </c>
      <c r="B74" s="414"/>
      <c r="C74" s="414"/>
      <c r="D74" s="414"/>
      <c r="E74" s="414"/>
      <c r="F74" s="414"/>
      <c r="G74" s="414"/>
      <c r="H74" s="96"/>
      <c r="I74" s="97">
        <f>SUM(I72:I73)</f>
        <v>0</v>
      </c>
    </row>
    <row r="75" spans="1:10" x14ac:dyDescent="0.2">
      <c r="A75" s="54"/>
      <c r="B75" s="462"/>
      <c r="C75" s="462"/>
      <c r="D75" s="462"/>
      <c r="E75" s="462"/>
      <c r="F75" s="462"/>
      <c r="G75" s="462"/>
      <c r="H75" s="462"/>
      <c r="I75" s="57"/>
      <c r="J75" s="7"/>
    </row>
  </sheetData>
  <mergeCells count="46">
    <mergeCell ref="B16:H16"/>
    <mergeCell ref="B17:H17"/>
    <mergeCell ref="B18:H18"/>
    <mergeCell ref="A52:J56"/>
    <mergeCell ref="A58:A59"/>
    <mergeCell ref="A61:A62"/>
    <mergeCell ref="B61:I61"/>
    <mergeCell ref="B75:H75"/>
    <mergeCell ref="B65:G65"/>
    <mergeCell ref="B66:G66"/>
    <mergeCell ref="B67:G67"/>
    <mergeCell ref="B68:G68"/>
    <mergeCell ref="B69:G69"/>
    <mergeCell ref="B70:G70"/>
    <mergeCell ref="B71:G71"/>
    <mergeCell ref="A72:G72"/>
    <mergeCell ref="B73:G73"/>
    <mergeCell ref="A74:G74"/>
    <mergeCell ref="A34:G34"/>
    <mergeCell ref="A36:A42"/>
    <mergeCell ref="A44:A45"/>
    <mergeCell ref="A47:A48"/>
    <mergeCell ref="B47:I47"/>
    <mergeCell ref="B20:H20"/>
    <mergeCell ref="B30:G30"/>
    <mergeCell ref="B32:G32"/>
    <mergeCell ref="B33:G33"/>
    <mergeCell ref="A6:I6"/>
    <mergeCell ref="A8:I8"/>
    <mergeCell ref="A9:I9"/>
    <mergeCell ref="A15:I15"/>
    <mergeCell ref="A10:I10"/>
    <mergeCell ref="A26:I26"/>
    <mergeCell ref="B27:G27"/>
    <mergeCell ref="B28:G28"/>
    <mergeCell ref="B29:G29"/>
    <mergeCell ref="B31:G31"/>
    <mergeCell ref="A19:G19"/>
    <mergeCell ref="A21:G21"/>
    <mergeCell ref="A1:I1"/>
    <mergeCell ref="A11:I11"/>
    <mergeCell ref="A7:I7"/>
    <mergeCell ref="A12:I12"/>
    <mergeCell ref="A13:I13"/>
    <mergeCell ref="A4:I4"/>
    <mergeCell ref="A5:I5"/>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561" t="s">
        <v>144</v>
      </c>
      <c r="B2" s="562"/>
      <c r="C2" s="563"/>
      <c r="F2" s="561" t="s">
        <v>148</v>
      </c>
      <c r="G2" s="562"/>
      <c r="H2" s="563"/>
    </row>
    <row r="4" spans="1:8" x14ac:dyDescent="0.2">
      <c r="A4" s="39" t="s">
        <v>142</v>
      </c>
      <c r="F4" s="39" t="s">
        <v>142</v>
      </c>
    </row>
    <row r="5" spans="1:8" x14ac:dyDescent="0.2">
      <c r="A5" t="s">
        <v>143</v>
      </c>
      <c r="C5" s="35">
        <f>Serv.Limp!I45</f>
        <v>0</v>
      </c>
      <c r="F5" t="s">
        <v>143</v>
      </c>
      <c r="H5" s="35">
        <f>Serv.Limp!I45</f>
        <v>0</v>
      </c>
    </row>
    <row r="6" spans="1:8" x14ac:dyDescent="0.2">
      <c r="A6" t="s">
        <v>145</v>
      </c>
      <c r="C6" s="35">
        <f>Serv.Limp!I54</f>
        <v>0</v>
      </c>
      <c r="F6" t="s">
        <v>145</v>
      </c>
      <c r="H6" s="35">
        <f>Serv.Limp!I54</f>
        <v>0</v>
      </c>
    </row>
    <row r="7" spans="1:8" x14ac:dyDescent="0.2">
      <c r="A7" s="39" t="s">
        <v>146</v>
      </c>
      <c r="C7" s="127">
        <f>SUM(C5:C6)</f>
        <v>0</v>
      </c>
      <c r="F7" s="39" t="s">
        <v>146</v>
      </c>
      <c r="H7" s="127">
        <f>SUM(H5:H6)</f>
        <v>0</v>
      </c>
    </row>
    <row r="9" spans="1:8" x14ac:dyDescent="0.2">
      <c r="A9" s="39" t="s">
        <v>136</v>
      </c>
      <c r="C9" s="128">
        <f>(SUM(Serv.Limp!H67:H73))</f>
        <v>0.28800000000000003</v>
      </c>
      <c r="F9" s="39" t="s">
        <v>136</v>
      </c>
      <c r="H9" s="128">
        <f>Serv.Limp!H74</f>
        <v>0.08</v>
      </c>
    </row>
    <row r="10" spans="1:8" ht="13.5" thickBot="1" x14ac:dyDescent="0.25"/>
    <row r="11" spans="1:8" ht="13.5" thickBot="1" x14ac:dyDescent="0.25">
      <c r="A11" s="129" t="s">
        <v>147</v>
      </c>
      <c r="B11" s="130"/>
      <c r="C11" s="131">
        <f>C7*C9</f>
        <v>0</v>
      </c>
      <c r="F11" s="129" t="s">
        <v>149</v>
      </c>
      <c r="G11" s="130"/>
      <c r="H11" s="131">
        <f>H7*H9</f>
        <v>0</v>
      </c>
    </row>
    <row r="13" spans="1:8" ht="13.5" thickBot="1" x14ac:dyDescent="0.25"/>
    <row r="14" spans="1:8" ht="13.5" thickBot="1" x14ac:dyDescent="0.25">
      <c r="C14" s="558" t="s">
        <v>66</v>
      </c>
      <c r="D14" s="559"/>
      <c r="E14" s="559"/>
      <c r="F14" s="560"/>
    </row>
    <row r="16" spans="1:8" x14ac:dyDescent="0.2">
      <c r="C16" t="str">
        <f>A11</f>
        <v>Valor GPS</v>
      </c>
      <c r="F16" s="35">
        <f>C11</f>
        <v>0</v>
      </c>
    </row>
    <row r="17" spans="3:8" x14ac:dyDescent="0.2">
      <c r="C17" t="str">
        <f>F11</f>
        <v>Valor FGTS</v>
      </c>
      <c r="F17" s="35">
        <f>H11</f>
        <v>0</v>
      </c>
    </row>
    <row r="19" spans="3:8" x14ac:dyDescent="0.2">
      <c r="C19" s="39" t="s">
        <v>232</v>
      </c>
      <c r="F19" s="223">
        <f>C9+H9</f>
        <v>0.36800000000000005</v>
      </c>
      <c r="G19" s="95"/>
      <c r="H19" s="196"/>
    </row>
    <row r="20" spans="3:8" ht="13.5" thickBot="1" x14ac:dyDescent="0.25"/>
    <row r="21" spans="3:8" ht="13.5" thickBot="1" x14ac:dyDescent="0.25">
      <c r="C21" s="197" t="s">
        <v>67</v>
      </c>
      <c r="D21" s="198"/>
      <c r="E21" s="198"/>
      <c r="F21" s="199">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AB65"/>
  <sheetViews>
    <sheetView zoomScale="110" zoomScaleNormal="110" workbookViewId="0">
      <selection activeCell="E12" sqref="E12"/>
    </sheetView>
  </sheetViews>
  <sheetFormatPr defaultRowHeight="12.75" x14ac:dyDescent="0.2"/>
  <cols>
    <col min="2" max="2" width="16.28515625" bestFit="1" customWidth="1"/>
    <col min="3" max="3" width="10.7109375" customWidth="1"/>
    <col min="4" max="4" width="20.7109375" customWidth="1"/>
    <col min="5" max="5" width="15.42578125" customWidth="1"/>
  </cols>
  <sheetData>
    <row r="1" spans="1:8" ht="13.5" thickBot="1" x14ac:dyDescent="0.25">
      <c r="A1" s="148"/>
      <c r="B1" s="148"/>
      <c r="C1" s="148"/>
      <c r="D1" s="148"/>
      <c r="E1" s="148"/>
      <c r="F1" s="148"/>
      <c r="G1" s="148"/>
      <c r="H1" s="148"/>
    </row>
    <row r="2" spans="1:8" ht="13.5" thickBot="1" x14ac:dyDescent="0.25">
      <c r="A2" s="148"/>
      <c r="B2" s="561" t="s">
        <v>224</v>
      </c>
      <c r="C2" s="562"/>
      <c r="D2" s="562"/>
      <c r="E2" s="563"/>
      <c r="F2" s="148"/>
      <c r="G2" s="148"/>
      <c r="H2" s="148"/>
    </row>
    <row r="3" spans="1:8" x14ac:dyDescent="0.2">
      <c r="A3" s="148"/>
      <c r="B3" s="204"/>
      <c r="C3" s="150"/>
      <c r="D3" s="150"/>
      <c r="E3" s="205"/>
      <c r="F3" s="111"/>
      <c r="G3" s="111"/>
      <c r="H3" s="148"/>
    </row>
    <row r="4" spans="1:8" x14ac:dyDescent="0.2">
      <c r="A4" s="148"/>
      <c r="B4" s="206" t="s">
        <v>218</v>
      </c>
      <c r="C4" s="203"/>
      <c r="D4" s="203"/>
      <c r="E4" s="322">
        <v>0</v>
      </c>
      <c r="F4" s="148"/>
      <c r="G4" s="148"/>
      <c r="H4" s="148"/>
    </row>
    <row r="5" spans="1:8" x14ac:dyDescent="0.2">
      <c r="A5" s="148"/>
      <c r="B5" s="206" t="s">
        <v>214</v>
      </c>
      <c r="C5" s="203"/>
      <c r="D5" s="203"/>
      <c r="E5" s="321">
        <v>2</v>
      </c>
      <c r="F5" s="148"/>
      <c r="G5" s="148"/>
      <c r="H5" s="148"/>
    </row>
    <row r="6" spans="1:8" x14ac:dyDescent="0.2">
      <c r="A6" s="148"/>
      <c r="B6" s="206" t="s">
        <v>215</v>
      </c>
      <c r="C6" s="203"/>
      <c r="D6" s="203"/>
      <c r="E6" s="321">
        <v>22</v>
      </c>
      <c r="F6" s="148"/>
      <c r="G6" s="148"/>
      <c r="H6" s="148"/>
    </row>
    <row r="7" spans="1:8" x14ac:dyDescent="0.2">
      <c r="A7" s="148"/>
      <c r="B7" s="206" t="s">
        <v>216</v>
      </c>
      <c r="C7" s="203"/>
      <c r="D7" s="203"/>
      <c r="E7" s="329">
        <v>0.06</v>
      </c>
      <c r="F7" s="148"/>
      <c r="G7" s="148"/>
      <c r="H7" s="148"/>
    </row>
    <row r="8" spans="1:8" x14ac:dyDescent="0.2">
      <c r="A8" s="148"/>
      <c r="B8" s="204"/>
      <c r="C8" s="150"/>
      <c r="D8" s="150"/>
      <c r="E8" s="205"/>
      <c r="F8" s="148"/>
      <c r="G8" s="148"/>
      <c r="H8" s="148"/>
    </row>
    <row r="9" spans="1:8" x14ac:dyDescent="0.2">
      <c r="A9" s="148"/>
      <c r="B9" s="207" t="s">
        <v>220</v>
      </c>
      <c r="C9" s="203"/>
      <c r="D9" s="203"/>
      <c r="E9" s="209">
        <f>(E4*E5*E6)</f>
        <v>0</v>
      </c>
      <c r="F9" s="148"/>
      <c r="G9" s="148"/>
      <c r="H9" s="148"/>
    </row>
    <row r="10" spans="1:8" x14ac:dyDescent="0.2">
      <c r="A10" s="148"/>
      <c r="B10" s="207" t="s">
        <v>221</v>
      </c>
      <c r="C10" s="203"/>
      <c r="D10" s="203"/>
      <c r="E10" s="209">
        <f>Serv.Limp!I39*E7</f>
        <v>0</v>
      </c>
      <c r="F10" s="148"/>
      <c r="G10" s="148"/>
      <c r="H10" s="148"/>
    </row>
    <row r="11" spans="1:8" ht="13.5" thickBot="1" x14ac:dyDescent="0.25">
      <c r="A11" s="148"/>
      <c r="B11" s="204"/>
      <c r="C11" s="150"/>
      <c r="D11" s="150"/>
      <c r="E11" s="205"/>
      <c r="F11" s="148"/>
      <c r="G11" s="148"/>
      <c r="H11" s="148"/>
    </row>
    <row r="12" spans="1:8" ht="13.5" thickBot="1" x14ac:dyDescent="0.25">
      <c r="A12" s="148"/>
      <c r="B12" s="202" t="s">
        <v>217</v>
      </c>
      <c r="C12" s="151"/>
      <c r="D12" s="151"/>
      <c r="E12" s="201">
        <f>E9-E10</f>
        <v>0</v>
      </c>
      <c r="F12" s="148"/>
      <c r="G12" s="148"/>
      <c r="H12" s="148"/>
    </row>
    <row r="13" spans="1:8" x14ac:dyDescent="0.2">
      <c r="A13" s="148"/>
      <c r="B13" s="150"/>
      <c r="C13" s="150"/>
      <c r="D13" s="150"/>
      <c r="E13" s="200"/>
      <c r="F13" s="148"/>
      <c r="G13" s="148"/>
      <c r="H13" s="148"/>
    </row>
    <row r="14" spans="1:8" ht="13.5" thickBot="1" x14ac:dyDescent="0.25">
      <c r="A14" s="148"/>
      <c r="B14" s="150"/>
      <c r="C14" s="150"/>
      <c r="D14" s="150"/>
      <c r="E14" s="200"/>
      <c r="F14" s="148"/>
      <c r="G14" s="148"/>
      <c r="H14" s="148"/>
    </row>
    <row r="15" spans="1:8" ht="13.5" thickBot="1" x14ac:dyDescent="0.25">
      <c r="A15" s="148"/>
      <c r="B15" s="561" t="s">
        <v>223</v>
      </c>
      <c r="C15" s="562"/>
      <c r="D15" s="562"/>
      <c r="E15" s="563"/>
      <c r="F15" s="148"/>
      <c r="G15" s="148"/>
      <c r="H15" s="148"/>
    </row>
    <row r="16" spans="1:8" x14ac:dyDescent="0.2">
      <c r="A16" s="148"/>
      <c r="B16" s="204"/>
      <c r="C16" s="150"/>
      <c r="D16" s="150"/>
      <c r="E16" s="205"/>
      <c r="F16" s="148"/>
      <c r="G16" s="148"/>
      <c r="H16" s="148"/>
    </row>
    <row r="17" spans="1:8" x14ac:dyDescent="0.2">
      <c r="A17" s="148"/>
      <c r="B17" s="206" t="s">
        <v>219</v>
      </c>
      <c r="C17" s="203"/>
      <c r="D17" s="203"/>
      <c r="E17" s="322">
        <v>0</v>
      </c>
      <c r="F17" s="148"/>
      <c r="G17" s="148"/>
      <c r="H17" s="148"/>
    </row>
    <row r="18" spans="1:8" x14ac:dyDescent="0.2">
      <c r="A18" s="148"/>
      <c r="B18" s="206" t="s">
        <v>215</v>
      </c>
      <c r="C18" s="203"/>
      <c r="D18" s="203"/>
      <c r="E18" s="321">
        <v>22</v>
      </c>
      <c r="F18" s="148"/>
      <c r="G18" s="148"/>
      <c r="H18" s="148"/>
    </row>
    <row r="19" spans="1:8" x14ac:dyDescent="0.2">
      <c r="A19" s="148"/>
      <c r="B19" s="206" t="s">
        <v>233</v>
      </c>
      <c r="C19" s="203"/>
      <c r="D19" s="203"/>
      <c r="E19" s="330">
        <v>0.2</v>
      </c>
      <c r="F19" s="148"/>
      <c r="G19" s="148"/>
      <c r="H19" s="148"/>
    </row>
    <row r="20" spans="1:8" x14ac:dyDescent="0.2">
      <c r="A20" s="148"/>
      <c r="B20" s="204"/>
      <c r="C20" s="150"/>
      <c r="D20" s="150"/>
      <c r="E20" s="205"/>
      <c r="F20" s="148"/>
      <c r="G20" s="148"/>
      <c r="H20" s="148"/>
    </row>
    <row r="21" spans="1:8" x14ac:dyDescent="0.2">
      <c r="A21" s="148"/>
      <c r="B21" s="207" t="s">
        <v>222</v>
      </c>
      <c r="C21" s="203"/>
      <c r="D21" s="203"/>
      <c r="E21" s="208">
        <f>E17*E18</f>
        <v>0</v>
      </c>
      <c r="F21" s="148"/>
      <c r="G21" s="148"/>
      <c r="H21" s="148"/>
    </row>
    <row r="22" spans="1:8" x14ac:dyDescent="0.2">
      <c r="A22" s="148"/>
      <c r="B22" s="207" t="s">
        <v>221</v>
      </c>
      <c r="C22" s="203"/>
      <c r="D22" s="203"/>
      <c r="E22" s="208">
        <f>E21*E19</f>
        <v>0</v>
      </c>
      <c r="F22" s="148"/>
      <c r="G22" s="148"/>
      <c r="H22" s="148"/>
    </row>
    <row r="23" spans="1:8" ht="13.5" thickBot="1" x14ac:dyDescent="0.25">
      <c r="A23" s="148"/>
      <c r="B23" s="204"/>
      <c r="C23" s="150"/>
      <c r="D23" s="150"/>
      <c r="E23" s="205"/>
      <c r="F23" s="148"/>
      <c r="G23" s="148"/>
      <c r="H23" s="148"/>
    </row>
    <row r="24" spans="1:8" ht="13.5" thickBot="1" x14ac:dyDescent="0.25">
      <c r="A24" s="148"/>
      <c r="B24" s="202" t="s">
        <v>231</v>
      </c>
      <c r="C24" s="151"/>
      <c r="D24" s="151"/>
      <c r="E24" s="201">
        <f>E21-E22</f>
        <v>0</v>
      </c>
      <c r="F24" s="148"/>
      <c r="G24" s="148"/>
      <c r="H24" s="148"/>
    </row>
    <row r="25" spans="1:8" x14ac:dyDescent="0.2">
      <c r="A25" s="148"/>
      <c r="B25" s="150"/>
      <c r="C25" s="150"/>
      <c r="D25" s="150"/>
      <c r="E25" s="200"/>
      <c r="F25" s="148"/>
      <c r="G25" s="148"/>
      <c r="H25" s="148"/>
    </row>
    <row r="26" spans="1:8" ht="13.5" thickBot="1" x14ac:dyDescent="0.25">
      <c r="A26" s="148"/>
      <c r="B26" s="150"/>
      <c r="C26" s="150"/>
      <c r="D26" s="150"/>
      <c r="E26" s="200"/>
      <c r="F26" s="148"/>
      <c r="G26" s="148" t="s">
        <v>378</v>
      </c>
      <c r="H26" s="148"/>
    </row>
    <row r="27" spans="1:8" ht="13.5" thickBot="1" x14ac:dyDescent="0.25">
      <c r="A27" s="148"/>
      <c r="B27" s="561" t="s">
        <v>209</v>
      </c>
      <c r="C27" s="562"/>
      <c r="D27" s="562"/>
      <c r="E27" s="563"/>
      <c r="F27" s="148"/>
      <c r="G27" s="148" t="s">
        <v>375</v>
      </c>
      <c r="H27" s="148"/>
    </row>
    <row r="28" spans="1:8" x14ac:dyDescent="0.2">
      <c r="A28" s="148"/>
      <c r="B28" s="204"/>
      <c r="C28" s="150"/>
      <c r="D28" s="150"/>
      <c r="E28" s="205"/>
      <c r="F28" s="148"/>
      <c r="G28" s="148" t="s">
        <v>376</v>
      </c>
      <c r="H28" s="148"/>
    </row>
    <row r="29" spans="1:8" x14ac:dyDescent="0.2">
      <c r="A29" s="148"/>
      <c r="B29" s="206" t="s">
        <v>225</v>
      </c>
      <c r="C29" s="203"/>
      <c r="D29" s="203"/>
      <c r="E29" s="322">
        <v>0</v>
      </c>
      <c r="F29" s="148"/>
      <c r="G29" s="148" t="s">
        <v>377</v>
      </c>
      <c r="H29" s="148"/>
    </row>
    <row r="30" spans="1:8" x14ac:dyDescent="0.2">
      <c r="A30" s="148"/>
      <c r="B30" s="206" t="s">
        <v>234</v>
      </c>
      <c r="C30" s="203"/>
      <c r="D30" s="203"/>
      <c r="E30" s="321">
        <v>0</v>
      </c>
      <c r="F30" s="148"/>
      <c r="G30" s="148"/>
      <c r="H30" s="148"/>
    </row>
    <row r="31" spans="1:8" ht="13.5" thickBot="1" x14ac:dyDescent="0.25">
      <c r="A31" s="148"/>
      <c r="B31" s="204"/>
      <c r="C31" s="150"/>
      <c r="D31" s="150"/>
      <c r="E31" s="205"/>
      <c r="F31" s="148"/>
      <c r="G31" s="148"/>
      <c r="H31" s="148"/>
    </row>
    <row r="32" spans="1:8" ht="13.5" thickBot="1" x14ac:dyDescent="0.25">
      <c r="A32" s="148"/>
      <c r="B32" s="202" t="s">
        <v>228</v>
      </c>
      <c r="C32" s="151"/>
      <c r="D32" s="151"/>
      <c r="E32" s="201">
        <f>E29-E30</f>
        <v>0</v>
      </c>
      <c r="F32" s="148"/>
      <c r="G32" s="148"/>
      <c r="H32" s="148"/>
    </row>
    <row r="33" spans="1:28" x14ac:dyDescent="0.2">
      <c r="A33" s="148"/>
      <c r="B33" s="150"/>
      <c r="C33" s="150"/>
      <c r="D33" s="150"/>
      <c r="E33" s="200"/>
      <c r="F33" s="148"/>
      <c r="G33" s="148"/>
      <c r="H33" s="148"/>
    </row>
    <row r="34" spans="1:28" ht="13.5" customHeight="1" thickBot="1" x14ac:dyDescent="0.25">
      <c r="A34" s="148"/>
      <c r="B34" s="150"/>
      <c r="C34" s="150"/>
      <c r="D34" s="150"/>
      <c r="E34" s="200"/>
      <c r="F34" s="148"/>
      <c r="G34" s="148" t="s">
        <v>297</v>
      </c>
      <c r="H34" s="148"/>
      <c r="S34" s="566" t="s">
        <v>310</v>
      </c>
      <c r="T34" s="566"/>
      <c r="U34" s="566"/>
      <c r="V34" s="566"/>
      <c r="W34" s="566"/>
      <c r="X34" s="566"/>
      <c r="Y34" s="566"/>
      <c r="Z34" s="566"/>
      <c r="AA34" s="275"/>
    </row>
    <row r="35" spans="1:28" ht="13.5" thickBot="1" x14ac:dyDescent="0.25">
      <c r="A35" s="148"/>
      <c r="B35" s="561" t="s">
        <v>210</v>
      </c>
      <c r="C35" s="562"/>
      <c r="D35" s="562"/>
      <c r="E35" s="563"/>
      <c r="F35" s="148"/>
      <c r="G35" s="148" t="s">
        <v>374</v>
      </c>
      <c r="H35" s="148"/>
      <c r="S35" s="566"/>
      <c r="T35" s="566"/>
      <c r="U35" s="566"/>
      <c r="V35" s="566"/>
      <c r="W35" s="566"/>
      <c r="X35" s="566"/>
      <c r="Y35" s="566"/>
      <c r="Z35" s="566"/>
      <c r="AA35" s="275"/>
    </row>
    <row r="36" spans="1:28" x14ac:dyDescent="0.2">
      <c r="A36" s="148"/>
      <c r="B36" s="211"/>
      <c r="C36" s="212"/>
      <c r="D36" s="212"/>
      <c r="E36" s="213"/>
      <c r="F36" s="148"/>
      <c r="G36" s="148" t="s">
        <v>298</v>
      </c>
      <c r="H36" s="148"/>
      <c r="S36" s="566"/>
      <c r="T36" s="566"/>
      <c r="U36" s="566"/>
      <c r="V36" s="566"/>
      <c r="W36" s="566"/>
      <c r="X36" s="566"/>
      <c r="Y36" s="566"/>
      <c r="Z36" s="566"/>
      <c r="AA36" s="275"/>
    </row>
    <row r="37" spans="1:28" x14ac:dyDescent="0.2">
      <c r="A37" s="148"/>
      <c r="B37" s="206" t="s">
        <v>227</v>
      </c>
      <c r="C37" s="203"/>
      <c r="D37" s="203"/>
      <c r="E37" s="322">
        <v>0</v>
      </c>
      <c r="F37" s="148"/>
      <c r="G37" s="148" t="s">
        <v>299</v>
      </c>
      <c r="H37" s="148"/>
      <c r="S37" s="566"/>
      <c r="T37" s="566"/>
      <c r="U37" s="566"/>
      <c r="V37" s="566"/>
      <c r="W37" s="566"/>
      <c r="X37" s="566"/>
      <c r="Y37" s="566"/>
      <c r="Z37" s="566"/>
      <c r="AA37" s="275"/>
    </row>
    <row r="38" spans="1:28" x14ac:dyDescent="0.2">
      <c r="A38" s="148"/>
      <c r="B38" s="206" t="s">
        <v>234</v>
      </c>
      <c r="C38" s="203"/>
      <c r="D38" s="203"/>
      <c r="E38" s="321">
        <v>0</v>
      </c>
      <c r="F38" s="148"/>
      <c r="G38" s="148" t="s">
        <v>300</v>
      </c>
      <c r="H38" s="148"/>
      <c r="S38" s="566"/>
      <c r="T38" s="566"/>
      <c r="U38" s="566"/>
      <c r="V38" s="566"/>
      <c r="W38" s="566"/>
      <c r="X38" s="566"/>
      <c r="Y38" s="566"/>
      <c r="Z38" s="566"/>
      <c r="AA38" s="275"/>
    </row>
    <row r="39" spans="1:28" x14ac:dyDescent="0.2">
      <c r="A39" s="148"/>
      <c r="B39" s="206" t="s">
        <v>213</v>
      </c>
      <c r="C39" s="203"/>
      <c r="D39" s="210"/>
      <c r="E39" s="331">
        <v>9.5500000000000004E-5</v>
      </c>
      <c r="F39" s="148"/>
      <c r="G39" s="148" t="s">
        <v>301</v>
      </c>
      <c r="H39" s="148"/>
      <c r="S39" s="275"/>
      <c r="T39" s="275"/>
      <c r="U39" s="275"/>
      <c r="V39" s="275"/>
      <c r="W39" s="275"/>
      <c r="X39" s="275"/>
      <c r="Y39" s="275"/>
      <c r="Z39" s="275"/>
      <c r="AA39" s="275"/>
    </row>
    <row r="40" spans="1:28" ht="13.5" thickBot="1" x14ac:dyDescent="0.25">
      <c r="A40" s="148"/>
      <c r="B40" s="214"/>
      <c r="C40" s="215"/>
      <c r="D40" s="215"/>
      <c r="E40" s="216"/>
      <c r="F40" s="148"/>
      <c r="G40" s="148" t="s">
        <v>302</v>
      </c>
      <c r="H40" s="148"/>
      <c r="S40" s="275"/>
      <c r="T40" s="275"/>
      <c r="U40" s="275"/>
      <c r="V40" s="275"/>
      <c r="W40" s="275"/>
      <c r="X40" s="275"/>
      <c r="Y40" s="275"/>
      <c r="Z40" s="275"/>
      <c r="AA40" s="275"/>
    </row>
    <row r="41" spans="1:28" ht="13.5" thickBot="1" x14ac:dyDescent="0.25">
      <c r="A41" s="148"/>
      <c r="B41" s="202" t="s">
        <v>229</v>
      </c>
      <c r="C41" s="151"/>
      <c r="D41" s="151"/>
      <c r="E41" s="201">
        <f>E37-E38</f>
        <v>0</v>
      </c>
      <c r="F41" s="148"/>
      <c r="G41" s="148" t="s">
        <v>292</v>
      </c>
      <c r="H41" s="148"/>
    </row>
    <row r="42" spans="1:28" x14ac:dyDescent="0.2">
      <c r="A42" s="148"/>
      <c r="B42" s="150"/>
      <c r="C42" s="150"/>
      <c r="D42" s="150"/>
      <c r="E42" s="200"/>
      <c r="F42" s="148"/>
      <c r="G42" s="148" t="s">
        <v>303</v>
      </c>
      <c r="H42" s="148"/>
    </row>
    <row r="43" spans="1:28" ht="15.75" thickBot="1" x14ac:dyDescent="0.25">
      <c r="A43" s="148"/>
      <c r="B43" s="150"/>
      <c r="C43" s="150"/>
      <c r="D43" s="150"/>
      <c r="E43" s="200"/>
      <c r="F43" s="148"/>
      <c r="G43" s="243" t="s">
        <v>271</v>
      </c>
      <c r="H43" s="244"/>
      <c r="I43" s="245"/>
      <c r="J43" s="245"/>
      <c r="K43" s="113" t="s">
        <v>270</v>
      </c>
      <c r="M43" s="245"/>
      <c r="N43" s="245"/>
      <c r="O43" s="245"/>
      <c r="P43" s="245"/>
      <c r="Q43" s="245"/>
      <c r="S43" t="s">
        <v>286</v>
      </c>
      <c r="AB43" t="s">
        <v>294</v>
      </c>
    </row>
    <row r="44" spans="1:28" ht="13.5" thickBot="1" x14ac:dyDescent="0.25">
      <c r="A44" s="148"/>
      <c r="B44" s="561" t="s">
        <v>230</v>
      </c>
      <c r="C44" s="562"/>
      <c r="D44" s="562"/>
      <c r="E44" s="563"/>
      <c r="F44" s="148"/>
      <c r="H44" s="148"/>
      <c r="S44" t="s">
        <v>287</v>
      </c>
      <c r="AB44" t="s">
        <v>295</v>
      </c>
    </row>
    <row r="45" spans="1:28" x14ac:dyDescent="0.2">
      <c r="A45" s="148"/>
      <c r="B45" s="211"/>
      <c r="C45" s="212"/>
      <c r="D45" s="212"/>
      <c r="E45" s="213"/>
      <c r="F45" s="148"/>
      <c r="G45" s="148"/>
      <c r="H45" s="148"/>
      <c r="S45" t="s">
        <v>288</v>
      </c>
      <c r="AB45" t="s">
        <v>296</v>
      </c>
    </row>
    <row r="46" spans="1:28" x14ac:dyDescent="0.2">
      <c r="A46" s="148"/>
      <c r="B46" s="206" t="s">
        <v>272</v>
      </c>
      <c r="C46" s="203"/>
      <c r="D46" s="203"/>
      <c r="E46" s="322">
        <f>26*Serv.Limp!I45</f>
        <v>0</v>
      </c>
      <c r="F46" s="148"/>
      <c r="G46" s="148"/>
      <c r="H46" s="148"/>
      <c r="S46" t="s">
        <v>289</v>
      </c>
    </row>
    <row r="47" spans="1:28" x14ac:dyDescent="0.2">
      <c r="A47" s="148"/>
      <c r="B47" s="206" t="s">
        <v>273</v>
      </c>
      <c r="C47" s="203"/>
      <c r="D47" s="203"/>
      <c r="E47" s="322">
        <f>52*Serv.Limp!I45</f>
        <v>0</v>
      </c>
      <c r="F47" s="148"/>
      <c r="G47" s="148"/>
      <c r="H47" s="148"/>
      <c r="S47" t="s">
        <v>290</v>
      </c>
    </row>
    <row r="48" spans="1:28" x14ac:dyDescent="0.2">
      <c r="A48" s="148"/>
      <c r="B48" s="206" t="s">
        <v>274</v>
      </c>
      <c r="C48" s="203"/>
      <c r="D48" s="210"/>
      <c r="E48" s="332">
        <f>0.0333%</f>
        <v>3.3300000000000002E-4</v>
      </c>
      <c r="F48" s="148"/>
      <c r="G48" s="148"/>
      <c r="H48" s="148"/>
      <c r="S48" t="s">
        <v>291</v>
      </c>
    </row>
    <row r="49" spans="1:20" ht="13.5" thickBot="1" x14ac:dyDescent="0.25">
      <c r="A49" s="148"/>
      <c r="B49" s="214" t="s">
        <v>309</v>
      </c>
      <c r="C49" s="215"/>
      <c r="D49" s="215"/>
      <c r="E49" s="280">
        <v>1</v>
      </c>
      <c r="F49" s="148"/>
      <c r="G49" s="148"/>
      <c r="H49" s="148"/>
      <c r="S49" t="s">
        <v>292</v>
      </c>
    </row>
    <row r="50" spans="1:20" ht="13.5" thickBot="1" x14ac:dyDescent="0.25">
      <c r="A50" s="148"/>
      <c r="B50" s="202" t="s">
        <v>308</v>
      </c>
      <c r="C50" s="151"/>
      <c r="D50" s="151"/>
      <c r="E50" s="279">
        <f>((E46*E48)+(E47*E48))/E49</f>
        <v>0</v>
      </c>
      <c r="F50" s="148"/>
      <c r="G50" s="148"/>
      <c r="H50" s="148"/>
      <c r="S50" t="s">
        <v>293</v>
      </c>
    </row>
    <row r="51" spans="1:20" ht="13.5" thickBot="1" x14ac:dyDescent="0.25">
      <c r="A51" s="148"/>
      <c r="B51" s="277" t="s">
        <v>284</v>
      </c>
      <c r="C51" s="151"/>
      <c r="D51" s="151"/>
      <c r="E51" s="278">
        <f>E50/12</f>
        <v>0</v>
      </c>
      <c r="F51" s="148"/>
      <c r="G51" s="148"/>
      <c r="H51" s="148"/>
    </row>
    <row r="52" spans="1:20" ht="13.5" thickBot="1" x14ac:dyDescent="0.25">
      <c r="G52" t="s">
        <v>285</v>
      </c>
    </row>
    <row r="53" spans="1:20" ht="13.5" thickBot="1" x14ac:dyDescent="0.25">
      <c r="B53" s="561" t="s">
        <v>211</v>
      </c>
      <c r="C53" s="562"/>
      <c r="D53" s="562"/>
      <c r="E53" s="563"/>
    </row>
    <row r="54" spans="1:20" x14ac:dyDescent="0.2">
      <c r="B54" s="217"/>
      <c r="C54" s="218"/>
      <c r="D54" s="218"/>
      <c r="E54" s="219"/>
    </row>
    <row r="55" spans="1:20" x14ac:dyDescent="0.2">
      <c r="B55" s="224" t="s">
        <v>212</v>
      </c>
      <c r="C55" s="126"/>
      <c r="D55" s="126"/>
      <c r="E55" s="322">
        <v>0</v>
      </c>
    </row>
    <row r="56" spans="1:20" ht="12.75" customHeight="1" x14ac:dyDescent="0.2">
      <c r="B56" s="224" t="s">
        <v>213</v>
      </c>
      <c r="C56" s="126"/>
      <c r="D56" s="126"/>
      <c r="E56" s="333">
        <v>1.9900000000000001E-2</v>
      </c>
      <c r="G56" s="566" t="s">
        <v>305</v>
      </c>
      <c r="H56" s="566"/>
      <c r="I56" s="566"/>
      <c r="J56" s="566"/>
      <c r="K56" s="566"/>
      <c r="L56" s="566"/>
      <c r="M56" s="566"/>
      <c r="N56" s="566"/>
      <c r="O56" s="566"/>
      <c r="P56" s="566"/>
      <c r="Q56" s="566"/>
      <c r="R56" s="566"/>
      <c r="S56" s="566"/>
      <c r="T56" s="566"/>
    </row>
    <row r="57" spans="1:20" ht="13.5" customHeight="1" thickBot="1" x14ac:dyDescent="0.25">
      <c r="B57" s="220" t="s">
        <v>306</v>
      </c>
      <c r="C57" s="221"/>
      <c r="D57" s="221"/>
      <c r="E57" s="334">
        <v>2</v>
      </c>
      <c r="G57" s="566" t="s">
        <v>307</v>
      </c>
      <c r="H57" s="566"/>
      <c r="I57" s="566"/>
      <c r="J57" s="566"/>
      <c r="K57" s="566"/>
      <c r="L57" s="566"/>
      <c r="M57" s="566"/>
      <c r="N57" s="566"/>
      <c r="O57" s="566"/>
      <c r="P57" s="566"/>
      <c r="Q57" s="566"/>
      <c r="R57" s="566"/>
      <c r="S57" s="566"/>
      <c r="T57" s="566"/>
    </row>
    <row r="58" spans="1:20" ht="13.5" thickBot="1" x14ac:dyDescent="0.25">
      <c r="B58" s="320" t="s">
        <v>308</v>
      </c>
      <c r="C58" s="142"/>
      <c r="D58" s="142"/>
      <c r="E58" s="276">
        <f>E55*E56*E57</f>
        <v>0</v>
      </c>
      <c r="G58" s="566"/>
      <c r="H58" s="566"/>
      <c r="I58" s="566"/>
      <c r="J58" s="566"/>
      <c r="K58" s="566"/>
      <c r="L58" s="566"/>
      <c r="M58" s="566"/>
      <c r="N58" s="566"/>
      <c r="O58" s="566"/>
      <c r="P58" s="566"/>
      <c r="Q58" s="566"/>
      <c r="R58" s="566"/>
      <c r="S58" s="566"/>
      <c r="T58" s="566"/>
    </row>
    <row r="59" spans="1:20" ht="13.5" thickBot="1" x14ac:dyDescent="0.25">
      <c r="B59" s="149" t="s">
        <v>284</v>
      </c>
      <c r="C59" s="142"/>
      <c r="D59" s="142"/>
      <c r="E59" s="281">
        <f>E58/12</f>
        <v>0</v>
      </c>
    </row>
    <row r="62" spans="1:20" x14ac:dyDescent="0.2">
      <c r="B62" s="564" t="s">
        <v>226</v>
      </c>
      <c r="C62" s="565"/>
      <c r="D62" s="565"/>
      <c r="E62" s="565"/>
      <c r="F62" s="565"/>
      <c r="G62" s="565"/>
      <c r="H62" s="565"/>
      <c r="I62" s="565"/>
      <c r="J62" s="565"/>
      <c r="K62" s="565"/>
      <c r="L62" s="565"/>
      <c r="M62" s="565"/>
      <c r="N62" s="565"/>
    </row>
    <row r="63" spans="1:20" x14ac:dyDescent="0.2">
      <c r="B63" s="565"/>
      <c r="C63" s="565"/>
      <c r="D63" s="565"/>
      <c r="E63" s="565"/>
      <c r="F63" s="565"/>
      <c r="G63" s="565"/>
      <c r="H63" s="565"/>
      <c r="I63" s="565"/>
      <c r="J63" s="565"/>
      <c r="K63" s="565"/>
      <c r="L63" s="565"/>
      <c r="M63" s="565"/>
      <c r="N63" s="565"/>
    </row>
    <row r="64" spans="1:20" x14ac:dyDescent="0.2">
      <c r="B64" s="565"/>
      <c r="C64" s="565"/>
      <c r="D64" s="565"/>
      <c r="E64" s="565"/>
      <c r="F64" s="565"/>
      <c r="G64" s="565"/>
      <c r="H64" s="565"/>
      <c r="I64" s="565"/>
      <c r="J64" s="565"/>
      <c r="K64" s="565"/>
      <c r="L64" s="565"/>
      <c r="M64" s="565"/>
      <c r="N64" s="565"/>
    </row>
    <row r="65" spans="2:14" x14ac:dyDescent="0.2">
      <c r="B65" s="565"/>
      <c r="C65" s="565"/>
      <c r="D65" s="565"/>
      <c r="E65" s="565"/>
      <c r="F65" s="565"/>
      <c r="G65" s="565"/>
      <c r="H65" s="565"/>
      <c r="I65" s="565"/>
      <c r="J65" s="565"/>
      <c r="K65" s="565"/>
      <c r="L65" s="565"/>
      <c r="M65" s="565"/>
      <c r="N65" s="565"/>
    </row>
  </sheetData>
  <mergeCells count="10">
    <mergeCell ref="B2:E2"/>
    <mergeCell ref="B15:E15"/>
    <mergeCell ref="B27:E27"/>
    <mergeCell ref="B62:N65"/>
    <mergeCell ref="B35:E35"/>
    <mergeCell ref="B44:E44"/>
    <mergeCell ref="B53:E53"/>
    <mergeCell ref="G56:T56"/>
    <mergeCell ref="G57:T58"/>
    <mergeCell ref="S34:Z38"/>
  </mergeCells>
  <pageMargins left="0.511811024" right="0.511811024" top="0.78740157499999996" bottom="0.78740157499999996" header="0.31496062000000002" footer="0.31496062000000002"/>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132" t="s">
        <v>484</v>
      </c>
    </row>
    <row r="3" spans="1:8" ht="13.5" thickBot="1" x14ac:dyDescent="0.25">
      <c r="A3" s="106"/>
    </row>
    <row r="4" spans="1:8" ht="13.5" thickBot="1" x14ac:dyDescent="0.25">
      <c r="A4" s="570" t="s">
        <v>134</v>
      </c>
      <c r="B4" s="571"/>
      <c r="C4" s="571"/>
      <c r="D4" s="571"/>
      <c r="E4" s="572"/>
      <c r="H4" s="39" t="s">
        <v>485</v>
      </c>
    </row>
    <row r="5" spans="1:8" ht="13.5" thickBot="1" x14ac:dyDescent="0.25">
      <c r="A5" s="573" t="s">
        <v>135</v>
      </c>
      <c r="B5" s="573"/>
      <c r="C5" s="573"/>
      <c r="D5" s="573"/>
      <c r="E5" s="145" t="s">
        <v>136</v>
      </c>
    </row>
    <row r="6" spans="1:8" x14ac:dyDescent="0.2">
      <c r="A6" s="119" t="s">
        <v>137</v>
      </c>
      <c r="B6" s="126"/>
      <c r="C6" s="126"/>
      <c r="D6" s="126"/>
      <c r="E6" s="337">
        <v>88.61</v>
      </c>
      <c r="F6" s="225" t="s">
        <v>235</v>
      </c>
      <c r="G6" s="335">
        <v>0.5</v>
      </c>
      <c r="H6" t="s">
        <v>236</v>
      </c>
    </row>
    <row r="7" spans="1:8" ht="13.5" thickBot="1" x14ac:dyDescent="0.25">
      <c r="A7" s="119" t="s">
        <v>139</v>
      </c>
      <c r="B7" s="126"/>
      <c r="C7" s="126"/>
      <c r="D7" s="126"/>
      <c r="E7" s="338">
        <v>1.35</v>
      </c>
      <c r="G7" s="336">
        <v>0.5</v>
      </c>
      <c r="H7" t="s">
        <v>237</v>
      </c>
    </row>
    <row r="8" spans="1:8" ht="13.5" thickBot="1" x14ac:dyDescent="0.25">
      <c r="A8" s="124" t="s">
        <v>138</v>
      </c>
      <c r="B8" s="125"/>
      <c r="C8" s="125"/>
      <c r="D8" s="125"/>
      <c r="E8" s="339">
        <v>10.039999999999999</v>
      </c>
    </row>
    <row r="9" spans="1:8" ht="13.5" thickBot="1" x14ac:dyDescent="0.25">
      <c r="A9" s="106"/>
    </row>
    <row r="10" spans="1:8" ht="13.5" thickBot="1" x14ac:dyDescent="0.25">
      <c r="A10" s="570" t="s">
        <v>134</v>
      </c>
      <c r="B10" s="571"/>
      <c r="C10" s="571"/>
      <c r="D10" s="571"/>
      <c r="E10" s="572"/>
    </row>
    <row r="11" spans="1:8" ht="13.5" thickBot="1" x14ac:dyDescent="0.25">
      <c r="A11" s="573" t="s">
        <v>135</v>
      </c>
      <c r="B11" s="573"/>
      <c r="C11" s="573"/>
      <c r="D11" s="573"/>
      <c r="E11" s="145" t="s">
        <v>136</v>
      </c>
    </row>
    <row r="12" spans="1:8" x14ac:dyDescent="0.2">
      <c r="A12" s="122" t="s">
        <v>140</v>
      </c>
      <c r="B12" s="123"/>
      <c r="C12" s="123"/>
      <c r="D12" s="123"/>
      <c r="E12" s="340">
        <f>E6*G6</f>
        <v>44.305</v>
      </c>
    </row>
    <row r="13" spans="1:8" ht="13.5" thickBot="1" x14ac:dyDescent="0.25">
      <c r="A13" s="119" t="s">
        <v>141</v>
      </c>
      <c r="B13" s="126"/>
      <c r="C13" s="126"/>
      <c r="D13" s="126"/>
      <c r="E13" s="341">
        <f>E6*G7</f>
        <v>44.305</v>
      </c>
    </row>
    <row r="14" spans="1:8" ht="13.5" thickBot="1" x14ac:dyDescent="0.25">
      <c r="A14" s="106"/>
    </row>
    <row r="15" spans="1:8" ht="13.5" thickBot="1" x14ac:dyDescent="0.25">
      <c r="A15" s="141" t="s">
        <v>153</v>
      </c>
      <c r="B15" s="142"/>
      <c r="C15" s="343">
        <v>12</v>
      </c>
      <c r="E15" s="141" t="s">
        <v>153</v>
      </c>
      <c r="F15" s="142"/>
      <c r="G15" s="342">
        <v>18</v>
      </c>
      <c r="H15" s="319" t="s">
        <v>486</v>
      </c>
    </row>
    <row r="16" spans="1:8" ht="13.5" thickBot="1" x14ac:dyDescent="0.25">
      <c r="A16" s="106"/>
      <c r="E16" s="106"/>
    </row>
    <row r="17" spans="1:16" ht="13.5" thickBot="1" x14ac:dyDescent="0.25">
      <c r="A17" s="574" t="s">
        <v>150</v>
      </c>
      <c r="B17" s="575"/>
      <c r="C17" s="576"/>
      <c r="E17" s="574" t="s">
        <v>150</v>
      </c>
      <c r="F17" s="575"/>
      <c r="G17" s="576"/>
    </row>
    <row r="18" spans="1:16" x14ac:dyDescent="0.2">
      <c r="A18" s="133"/>
      <c r="B18" s="7"/>
      <c r="C18" s="134"/>
      <c r="E18" s="133"/>
      <c r="F18" s="7"/>
      <c r="G18" s="134"/>
    </row>
    <row r="19" spans="1:16" x14ac:dyDescent="0.2">
      <c r="A19" s="135" t="s">
        <v>142</v>
      </c>
      <c r="B19" s="7"/>
      <c r="C19" s="134"/>
      <c r="E19" s="135" t="s">
        <v>142</v>
      </c>
      <c r="F19" s="7"/>
      <c r="G19" s="134"/>
    </row>
    <row r="20" spans="1:16" x14ac:dyDescent="0.2">
      <c r="A20" s="133" t="s">
        <v>143</v>
      </c>
      <c r="B20" s="7"/>
      <c r="C20" s="136">
        <f>Serv.Limp!I45</f>
        <v>0</v>
      </c>
      <c r="E20" s="133" t="s">
        <v>143</v>
      </c>
      <c r="F20" s="7"/>
      <c r="G20" s="136">
        <f>Serv.Limp!I45</f>
        <v>0</v>
      </c>
    </row>
    <row r="21" spans="1:16" x14ac:dyDescent="0.2">
      <c r="A21" s="133" t="s">
        <v>151</v>
      </c>
      <c r="B21" s="7"/>
      <c r="C21" s="136">
        <f>Serv.Limp!I102</f>
        <v>0</v>
      </c>
      <c r="E21" s="133" t="s">
        <v>151</v>
      </c>
      <c r="F21" s="7"/>
      <c r="G21" s="136">
        <f>Serv.Limp!I102</f>
        <v>0</v>
      </c>
    </row>
    <row r="22" spans="1:16" x14ac:dyDescent="0.2">
      <c r="A22" s="133" t="s">
        <v>152</v>
      </c>
      <c r="B22" s="7"/>
      <c r="C22" s="136">
        <f>-'Mód2.2'!C11</f>
        <v>0</v>
      </c>
      <c r="D22" s="238" t="s">
        <v>240</v>
      </c>
      <c r="E22" s="133" t="s">
        <v>152</v>
      </c>
      <c r="F22" s="7"/>
      <c r="G22" s="136">
        <f>-'Mód2.2'!C11</f>
        <v>0</v>
      </c>
    </row>
    <row r="23" spans="1:16" x14ac:dyDescent="0.2">
      <c r="A23" s="135" t="s">
        <v>146</v>
      </c>
      <c r="B23" s="7"/>
      <c r="C23" s="137">
        <f>SUM(C20:C22)</f>
        <v>0</v>
      </c>
      <c r="E23" s="135" t="s">
        <v>146</v>
      </c>
      <c r="F23" s="7"/>
      <c r="G23" s="137">
        <f>SUM(G20:G22)</f>
        <v>0</v>
      </c>
    </row>
    <row r="24" spans="1:16" x14ac:dyDescent="0.2">
      <c r="A24" s="133"/>
      <c r="B24" s="7"/>
      <c r="C24" s="134"/>
      <c r="E24" s="133"/>
      <c r="F24" s="7"/>
      <c r="G24" s="134"/>
    </row>
    <row r="25" spans="1:16" x14ac:dyDescent="0.2">
      <c r="A25" s="135" t="s">
        <v>153</v>
      </c>
      <c r="B25" s="7"/>
      <c r="C25" s="140">
        <f>C15</f>
        <v>12</v>
      </c>
      <c r="E25" s="135" t="s">
        <v>153</v>
      </c>
      <c r="F25" s="7"/>
      <c r="G25" s="140">
        <f>G15</f>
        <v>18</v>
      </c>
    </row>
    <row r="26" spans="1:16" x14ac:dyDescent="0.2">
      <c r="A26" s="135" t="s">
        <v>156</v>
      </c>
      <c r="B26" s="7"/>
      <c r="C26" s="192">
        <f>E12</f>
        <v>44.305</v>
      </c>
      <c r="E26" s="135" t="s">
        <v>156</v>
      </c>
      <c r="F26" s="7"/>
      <c r="G26" s="192">
        <f>E12</f>
        <v>44.305</v>
      </c>
    </row>
    <row r="27" spans="1:16" ht="13.5" thickBot="1" x14ac:dyDescent="0.25">
      <c r="A27" s="133"/>
      <c r="B27" s="7"/>
      <c r="C27" s="134"/>
      <c r="E27" s="133"/>
      <c r="F27" s="7"/>
      <c r="G27" s="134"/>
    </row>
    <row r="28" spans="1:16" ht="13.5" thickBot="1" x14ac:dyDescent="0.25">
      <c r="A28" s="129" t="s">
        <v>158</v>
      </c>
      <c r="B28" s="130"/>
      <c r="C28" s="144">
        <f>C23/C25*C26%</f>
        <v>0</v>
      </c>
      <c r="E28" s="239" t="s">
        <v>252</v>
      </c>
      <c r="F28" s="130"/>
      <c r="G28" s="144">
        <f>G23/G25*G26%</f>
        <v>0</v>
      </c>
    </row>
    <row r="29" spans="1:16" ht="13.5" thickBot="1" x14ac:dyDescent="0.25"/>
    <row r="30" spans="1:16" ht="13.5" thickBot="1" x14ac:dyDescent="0.25">
      <c r="A30" s="561" t="s">
        <v>238</v>
      </c>
      <c r="B30" s="562"/>
      <c r="C30" s="562"/>
      <c r="D30" s="562"/>
      <c r="E30" s="562"/>
      <c r="F30" s="562"/>
      <c r="G30" s="563"/>
      <c r="J30" s="561" t="s">
        <v>238</v>
      </c>
      <c r="K30" s="562"/>
      <c r="L30" s="562"/>
      <c r="M30" s="562"/>
      <c r="N30" s="562"/>
      <c r="O30" s="562"/>
      <c r="P30" s="563"/>
    </row>
    <row r="31" spans="1:16" x14ac:dyDescent="0.2">
      <c r="A31" s="133"/>
      <c r="B31" s="7"/>
      <c r="C31" s="7"/>
      <c r="D31" s="7"/>
      <c r="E31" s="7"/>
      <c r="F31" s="7"/>
      <c r="G31" s="134"/>
      <c r="J31" s="133"/>
      <c r="K31" s="7"/>
      <c r="L31" s="7"/>
      <c r="M31" s="7"/>
      <c r="N31" s="7"/>
      <c r="O31" s="7"/>
      <c r="P31" s="134"/>
    </row>
    <row r="32" spans="1:16" x14ac:dyDescent="0.2">
      <c r="A32" s="135" t="s">
        <v>142</v>
      </c>
      <c r="B32" s="7"/>
      <c r="C32" s="7"/>
      <c r="D32" s="7"/>
      <c r="E32" s="7"/>
      <c r="F32" s="7"/>
      <c r="G32" s="134"/>
      <c r="J32" s="135" t="s">
        <v>142</v>
      </c>
      <c r="K32" s="7"/>
      <c r="L32" s="7"/>
      <c r="M32" s="7"/>
      <c r="N32" s="7"/>
      <c r="O32" s="7"/>
      <c r="P32" s="134"/>
    </row>
    <row r="33" spans="1:19" x14ac:dyDescent="0.2">
      <c r="A33" s="133" t="s">
        <v>143</v>
      </c>
      <c r="B33" s="7"/>
      <c r="C33" s="7"/>
      <c r="D33" s="7"/>
      <c r="E33" s="7"/>
      <c r="F33" s="7"/>
      <c r="G33" s="136">
        <f>Serv.Limp!I45</f>
        <v>0</v>
      </c>
      <c r="J33" s="133" t="s">
        <v>148</v>
      </c>
      <c r="K33" s="7"/>
      <c r="L33" s="7"/>
      <c r="M33" s="7"/>
      <c r="N33" s="7"/>
      <c r="O33" s="7"/>
      <c r="P33" s="136">
        <f>'Mód2.2'!H11</f>
        <v>0</v>
      </c>
    </row>
    <row r="34" spans="1:19" x14ac:dyDescent="0.2">
      <c r="A34" s="133" t="s">
        <v>145</v>
      </c>
      <c r="B34" s="7"/>
      <c r="C34" s="7"/>
      <c r="D34" s="7"/>
      <c r="E34" s="7"/>
      <c r="F34" s="7"/>
      <c r="G34" s="136">
        <f>Serv.Limp!I54</f>
        <v>0</v>
      </c>
      <c r="J34" s="133"/>
      <c r="K34" s="7"/>
      <c r="L34" s="7"/>
      <c r="M34" s="7"/>
      <c r="N34" s="7"/>
      <c r="O34" s="7"/>
      <c r="P34" s="136"/>
    </row>
    <row r="35" spans="1:19" x14ac:dyDescent="0.2">
      <c r="A35" s="135" t="s">
        <v>146</v>
      </c>
      <c r="B35" s="7"/>
      <c r="C35" s="7"/>
      <c r="D35" s="7"/>
      <c r="E35" s="7"/>
      <c r="F35" s="7"/>
      <c r="G35" s="137">
        <f>SUM(G33:G34)</f>
        <v>0</v>
      </c>
      <c r="H35" s="582" t="s">
        <v>240</v>
      </c>
      <c r="I35" s="583"/>
      <c r="J35" s="135" t="s">
        <v>146</v>
      </c>
      <c r="K35" s="7"/>
      <c r="L35" s="7"/>
      <c r="M35" s="7"/>
      <c r="N35" s="7"/>
      <c r="O35" s="7"/>
      <c r="P35" s="137">
        <f>SUM(P33:P34)</f>
        <v>0</v>
      </c>
    </row>
    <row r="36" spans="1:19" x14ac:dyDescent="0.2">
      <c r="A36" s="133"/>
      <c r="B36" s="7"/>
      <c r="C36" s="7"/>
      <c r="D36" s="7"/>
      <c r="E36" s="7"/>
      <c r="F36" s="7"/>
      <c r="G36" s="134"/>
      <c r="J36" s="133"/>
      <c r="K36" s="7"/>
      <c r="L36" s="7"/>
      <c r="M36" s="7"/>
      <c r="N36" s="7"/>
      <c r="O36" s="7"/>
      <c r="P36" s="134"/>
    </row>
    <row r="37" spans="1:19" x14ac:dyDescent="0.2">
      <c r="A37" s="135" t="s">
        <v>154</v>
      </c>
      <c r="B37" s="7"/>
      <c r="C37" s="7"/>
      <c r="D37" s="7"/>
      <c r="E37" s="7"/>
      <c r="F37" s="7"/>
      <c r="G37" s="138">
        <f>Serv.Limp!H74</f>
        <v>0.08</v>
      </c>
      <c r="J37" s="135"/>
      <c r="K37" s="7"/>
      <c r="L37" s="7"/>
      <c r="M37" s="7"/>
      <c r="N37" s="7"/>
      <c r="O37" s="7"/>
      <c r="P37" s="138"/>
    </row>
    <row r="38" spans="1:19" x14ac:dyDescent="0.2">
      <c r="A38" s="135" t="s">
        <v>155</v>
      </c>
      <c r="B38" s="7"/>
      <c r="C38" s="7"/>
      <c r="D38" s="7"/>
      <c r="E38" s="7"/>
      <c r="F38" s="7"/>
      <c r="G38" s="138">
        <v>0.4</v>
      </c>
      <c r="J38" s="135" t="s">
        <v>155</v>
      </c>
      <c r="K38" s="7"/>
      <c r="L38" s="7"/>
      <c r="M38" s="7"/>
      <c r="N38" s="7"/>
      <c r="O38" s="7"/>
      <c r="P38" s="138">
        <v>0.4</v>
      </c>
    </row>
    <row r="39" spans="1:19" x14ac:dyDescent="0.2">
      <c r="A39" s="135" t="s">
        <v>156</v>
      </c>
      <c r="B39" s="7"/>
      <c r="C39" s="139"/>
      <c r="D39" s="7"/>
      <c r="E39" s="7"/>
      <c r="F39" s="7"/>
      <c r="G39" s="192">
        <f>E12</f>
        <v>44.305</v>
      </c>
      <c r="J39" s="135" t="s">
        <v>156</v>
      </c>
      <c r="K39" s="7"/>
      <c r="L39" s="139"/>
      <c r="M39" s="7"/>
      <c r="N39" s="7"/>
      <c r="O39" s="7"/>
      <c r="P39" s="192">
        <f>E12</f>
        <v>44.305</v>
      </c>
    </row>
    <row r="40" spans="1:19" ht="13.5" thickBot="1" x14ac:dyDescent="0.25">
      <c r="A40" s="133"/>
      <c r="B40" s="7"/>
      <c r="C40" s="7"/>
      <c r="D40" s="7"/>
      <c r="E40" s="7"/>
      <c r="F40" s="7"/>
      <c r="G40" s="134"/>
      <c r="J40" s="133"/>
      <c r="K40" s="7"/>
      <c r="L40" s="7"/>
      <c r="M40" s="7"/>
      <c r="N40" s="7"/>
      <c r="O40" s="7"/>
      <c r="P40" s="134"/>
    </row>
    <row r="41" spans="1:19" ht="13.5" thickBot="1" x14ac:dyDescent="0.25">
      <c r="A41" s="561" t="s">
        <v>159</v>
      </c>
      <c r="B41" s="562"/>
      <c r="C41" s="562"/>
      <c r="D41" s="562"/>
      <c r="E41" s="562"/>
      <c r="F41" s="562"/>
      <c r="G41" s="144">
        <f>G35*G37*G38*G39%</f>
        <v>0</v>
      </c>
      <c r="J41" s="580" t="s">
        <v>239</v>
      </c>
      <c r="K41" s="581"/>
      <c r="L41" s="581"/>
      <c r="M41" s="581"/>
      <c r="N41" s="581"/>
      <c r="O41" s="581"/>
      <c r="P41" s="144">
        <f>P35*P38*P39%</f>
        <v>0</v>
      </c>
    </row>
    <row r="43" spans="1:19" ht="13.5" thickBot="1" x14ac:dyDescent="0.25"/>
    <row r="44" spans="1:19" ht="13.5" thickBot="1" x14ac:dyDescent="0.25">
      <c r="A44" s="567" t="s">
        <v>157</v>
      </c>
      <c r="B44" s="568"/>
      <c r="C44" s="569"/>
      <c r="E44" s="567" t="s">
        <v>157</v>
      </c>
      <c r="F44" s="568"/>
      <c r="G44" s="569"/>
    </row>
    <row r="45" spans="1:19" x14ac:dyDescent="0.2">
      <c r="A45" s="133"/>
      <c r="B45" s="7"/>
      <c r="C45" s="134"/>
      <c r="E45" s="133"/>
      <c r="F45" s="7"/>
      <c r="G45" s="134"/>
      <c r="J45" s="193" t="s">
        <v>181</v>
      </c>
    </row>
    <row r="46" spans="1:19" x14ac:dyDescent="0.2">
      <c r="A46" s="135" t="s">
        <v>142</v>
      </c>
      <c r="B46" s="7"/>
      <c r="C46" s="134"/>
      <c r="E46" s="135" t="s">
        <v>142</v>
      </c>
      <c r="F46" s="7"/>
      <c r="G46" s="134"/>
    </row>
    <row r="47" spans="1:19" ht="12.75" customHeight="1" x14ac:dyDescent="0.2">
      <c r="A47" s="133" t="s">
        <v>143</v>
      </c>
      <c r="B47" s="7"/>
      <c r="C47" s="136">
        <f>Serv.Limp!I45</f>
        <v>0</v>
      </c>
      <c r="E47" s="133" t="s">
        <v>143</v>
      </c>
      <c r="F47" s="7"/>
      <c r="G47" s="136">
        <f>Serv.Limp!I45</f>
        <v>0</v>
      </c>
      <c r="J47" s="566" t="s">
        <v>515</v>
      </c>
      <c r="K47" s="566"/>
      <c r="L47" s="566"/>
      <c r="M47" s="566"/>
      <c r="N47" s="566"/>
      <c r="O47" s="566"/>
      <c r="P47" s="566"/>
      <c r="Q47" s="566"/>
      <c r="R47" s="566"/>
      <c r="S47" s="566"/>
    </row>
    <row r="48" spans="1:19" x14ac:dyDescent="0.2">
      <c r="A48" s="133" t="s">
        <v>151</v>
      </c>
      <c r="B48" s="7"/>
      <c r="C48" s="136">
        <f>Serv.Limp!I102</f>
        <v>0</v>
      </c>
      <c r="E48" s="133" t="s">
        <v>151</v>
      </c>
      <c r="F48" s="7"/>
      <c r="G48" s="136">
        <f>Serv.Limp!I102</f>
        <v>0</v>
      </c>
      <c r="H48" s="237"/>
      <c r="I48" s="237"/>
      <c r="J48" s="566"/>
      <c r="K48" s="566"/>
      <c r="L48" s="566"/>
      <c r="M48" s="566"/>
      <c r="N48" s="566"/>
      <c r="O48" s="566"/>
      <c r="P48" s="566"/>
      <c r="Q48" s="566"/>
      <c r="R48" s="566"/>
      <c r="S48" s="566"/>
    </row>
    <row r="49" spans="1:19" x14ac:dyDescent="0.2">
      <c r="A49" s="135" t="s">
        <v>146</v>
      </c>
      <c r="B49" s="7"/>
      <c r="C49" s="137">
        <f>SUM(C47:C48)</f>
        <v>0</v>
      </c>
      <c r="D49" s="238" t="s">
        <v>240</v>
      </c>
      <c r="E49" s="135" t="s">
        <v>146</v>
      </c>
      <c r="F49" s="7"/>
      <c r="G49" s="137">
        <f>SUM(G47:G48)</f>
        <v>0</v>
      </c>
      <c r="H49" s="584" t="s">
        <v>240</v>
      </c>
      <c r="I49" s="584"/>
      <c r="J49" s="566"/>
      <c r="K49" s="566"/>
      <c r="L49" s="566"/>
      <c r="M49" s="566"/>
      <c r="N49" s="566"/>
      <c r="O49" s="566"/>
      <c r="P49" s="566"/>
      <c r="Q49" s="566"/>
      <c r="R49" s="566"/>
      <c r="S49" s="566"/>
    </row>
    <row r="50" spans="1:19" x14ac:dyDescent="0.2">
      <c r="A50" s="133"/>
      <c r="B50" s="7"/>
      <c r="C50" s="134"/>
      <c r="E50" s="133"/>
      <c r="F50" s="7"/>
      <c r="G50" s="134"/>
      <c r="J50" s="566"/>
      <c r="K50" s="566"/>
      <c r="L50" s="566"/>
      <c r="M50" s="566"/>
      <c r="N50" s="566"/>
      <c r="O50" s="566"/>
      <c r="P50" s="566"/>
      <c r="Q50" s="566"/>
      <c r="R50" s="566"/>
      <c r="S50" s="566"/>
    </row>
    <row r="51" spans="1:19" ht="13.5" thickBot="1" x14ac:dyDescent="0.25">
      <c r="A51" s="135" t="s">
        <v>153</v>
      </c>
      <c r="B51" s="7"/>
      <c r="C51" s="140">
        <f>C15</f>
        <v>12</v>
      </c>
      <c r="E51" s="135" t="s">
        <v>153</v>
      </c>
      <c r="F51" s="7"/>
      <c r="G51" s="140">
        <f>G15</f>
        <v>18</v>
      </c>
      <c r="J51" s="566"/>
      <c r="K51" s="566"/>
      <c r="L51" s="566"/>
      <c r="M51" s="566"/>
      <c r="N51" s="566"/>
      <c r="O51" s="566"/>
      <c r="P51" s="566"/>
      <c r="Q51" s="566"/>
      <c r="R51" s="566"/>
      <c r="S51" s="566"/>
    </row>
    <row r="52" spans="1:19" ht="13.5" thickBot="1" x14ac:dyDescent="0.25">
      <c r="A52" s="135" t="s">
        <v>156</v>
      </c>
      <c r="B52" s="7"/>
      <c r="C52" s="192">
        <f>E13</f>
        <v>44.305</v>
      </c>
      <c r="E52" s="135" t="s">
        <v>156</v>
      </c>
      <c r="F52" s="7"/>
      <c r="G52" s="192">
        <f>E13</f>
        <v>44.305</v>
      </c>
      <c r="J52" s="152">
        <f>Serv.Limp!I45*1.94%</f>
        <v>0</v>
      </c>
      <c r="M52" s="35"/>
    </row>
    <row r="53" spans="1:19" ht="13.5" thickBot="1" x14ac:dyDescent="0.25">
      <c r="A53" s="133"/>
      <c r="B53" s="7"/>
      <c r="C53" s="134"/>
      <c r="E53" s="133"/>
      <c r="F53" s="7"/>
      <c r="G53" s="134"/>
    </row>
    <row r="54" spans="1:19" ht="13.5" thickBot="1" x14ac:dyDescent="0.25">
      <c r="A54" s="129" t="s">
        <v>160</v>
      </c>
      <c r="B54" s="130"/>
      <c r="C54" s="144">
        <f>C49/C51*C52%</f>
        <v>0</v>
      </c>
      <c r="E54" s="239" t="s">
        <v>251</v>
      </c>
      <c r="F54" s="130"/>
      <c r="G54" s="144">
        <f>G49/G51*G52%</f>
        <v>0</v>
      </c>
    </row>
    <row r="55" spans="1:19" ht="13.5" thickBot="1" x14ac:dyDescent="0.25"/>
    <row r="56" spans="1:19" ht="13.5" thickBot="1" x14ac:dyDescent="0.25">
      <c r="A56" s="561" t="s">
        <v>161</v>
      </c>
      <c r="B56" s="562"/>
      <c r="C56" s="562"/>
      <c r="D56" s="562"/>
      <c r="E56" s="562"/>
      <c r="F56" s="562"/>
      <c r="G56" s="563"/>
      <c r="J56" s="561" t="s">
        <v>161</v>
      </c>
      <c r="K56" s="562"/>
      <c r="L56" s="562"/>
      <c r="M56" s="562"/>
      <c r="N56" s="562"/>
      <c r="O56" s="562"/>
      <c r="P56" s="563"/>
    </row>
    <row r="57" spans="1:19" x14ac:dyDescent="0.2">
      <c r="A57" s="133"/>
      <c r="B57" s="7"/>
      <c r="C57" s="7"/>
      <c r="D57" s="7"/>
      <c r="E57" s="7"/>
      <c r="F57" s="7"/>
      <c r="G57" s="134"/>
      <c r="J57" s="133"/>
      <c r="K57" s="7"/>
      <c r="L57" s="7"/>
      <c r="M57" s="7"/>
      <c r="N57" s="7"/>
      <c r="O57" s="7"/>
      <c r="P57" s="134"/>
    </row>
    <row r="58" spans="1:19" x14ac:dyDescent="0.2">
      <c r="A58" s="135" t="s">
        <v>142</v>
      </c>
      <c r="B58" s="7"/>
      <c r="C58" s="7"/>
      <c r="D58" s="7"/>
      <c r="E58" s="7"/>
      <c r="F58" s="7"/>
      <c r="G58" s="134"/>
      <c r="J58" s="135" t="s">
        <v>142</v>
      </c>
      <c r="K58" s="7"/>
      <c r="L58" s="7"/>
      <c r="M58" s="7"/>
      <c r="N58" s="7"/>
      <c r="O58" s="7"/>
      <c r="P58" s="134"/>
    </row>
    <row r="59" spans="1:19" x14ac:dyDescent="0.2">
      <c r="A59" s="133" t="s">
        <v>143</v>
      </c>
      <c r="B59" s="7"/>
      <c r="C59" s="7"/>
      <c r="D59" s="7"/>
      <c r="E59" s="7"/>
      <c r="F59" s="7"/>
      <c r="G59" s="136">
        <f>Serv.Limp!I45</f>
        <v>0</v>
      </c>
      <c r="J59" s="133" t="s">
        <v>148</v>
      </c>
      <c r="K59" s="7"/>
      <c r="L59" s="7"/>
      <c r="M59" s="7"/>
      <c r="N59" s="7"/>
      <c r="O59" s="7"/>
      <c r="P59" s="136">
        <f>'Mód2.2'!H11</f>
        <v>0</v>
      </c>
    </row>
    <row r="60" spans="1:19" x14ac:dyDescent="0.2">
      <c r="A60" s="133" t="s">
        <v>145</v>
      </c>
      <c r="B60" s="7"/>
      <c r="C60" s="7"/>
      <c r="D60" s="7"/>
      <c r="E60" s="7"/>
      <c r="F60" s="7"/>
      <c r="G60" s="136">
        <f>Serv.Limp!I54</f>
        <v>0</v>
      </c>
      <c r="J60" s="133"/>
      <c r="K60" s="7"/>
      <c r="L60" s="7"/>
      <c r="M60" s="7"/>
      <c r="N60" s="7"/>
      <c r="O60" s="7"/>
      <c r="P60" s="136"/>
    </row>
    <row r="61" spans="1:19" x14ac:dyDescent="0.2">
      <c r="A61" s="135" t="s">
        <v>146</v>
      </c>
      <c r="B61" s="7"/>
      <c r="C61" s="7"/>
      <c r="D61" s="7"/>
      <c r="E61" s="7"/>
      <c r="F61" s="7"/>
      <c r="G61" s="137">
        <f>SUM(G59:G60)</f>
        <v>0</v>
      </c>
      <c r="J61" s="135" t="s">
        <v>146</v>
      </c>
      <c r="K61" s="7"/>
      <c r="L61" s="7"/>
      <c r="M61" s="7"/>
      <c r="N61" s="7"/>
      <c r="O61" s="7"/>
      <c r="P61" s="137">
        <f>SUM(P59:P60)</f>
        <v>0</v>
      </c>
    </row>
    <row r="62" spans="1:19" x14ac:dyDescent="0.2">
      <c r="A62" s="133"/>
      <c r="B62" s="7"/>
      <c r="C62" s="7"/>
      <c r="D62" s="7"/>
      <c r="E62" s="7"/>
      <c r="F62" s="7"/>
      <c r="G62" s="134"/>
      <c r="H62" s="582" t="s">
        <v>240</v>
      </c>
      <c r="I62" s="583"/>
      <c r="J62" s="133"/>
      <c r="K62" s="7"/>
      <c r="L62" s="7"/>
      <c r="M62" s="7"/>
      <c r="N62" s="7"/>
      <c r="O62" s="7"/>
      <c r="P62" s="134"/>
    </row>
    <row r="63" spans="1:19" x14ac:dyDescent="0.2">
      <c r="A63" s="135" t="s">
        <v>154</v>
      </c>
      <c r="B63" s="7"/>
      <c r="C63" s="7"/>
      <c r="D63" s="7"/>
      <c r="E63" s="7"/>
      <c r="F63" s="7"/>
      <c r="G63" s="138">
        <f>Serv.Limp!H74</f>
        <v>0.08</v>
      </c>
      <c r="J63" s="135"/>
      <c r="K63" s="7"/>
      <c r="L63" s="7"/>
      <c r="M63" s="7"/>
      <c r="N63" s="7"/>
      <c r="O63" s="7"/>
      <c r="P63" s="138"/>
    </row>
    <row r="64" spans="1:19" x14ac:dyDescent="0.2">
      <c r="A64" s="135" t="s">
        <v>155</v>
      </c>
      <c r="B64" s="7"/>
      <c r="C64" s="7"/>
      <c r="D64" s="7"/>
      <c r="E64" s="7"/>
      <c r="F64" s="7"/>
      <c r="G64" s="138">
        <v>0.4</v>
      </c>
      <c r="J64" s="135" t="s">
        <v>155</v>
      </c>
      <c r="K64" s="7"/>
      <c r="L64" s="7"/>
      <c r="M64" s="7"/>
      <c r="N64" s="7"/>
      <c r="O64" s="7"/>
      <c r="P64" s="138">
        <v>0.4</v>
      </c>
    </row>
    <row r="65" spans="1:16" x14ac:dyDescent="0.2">
      <c r="A65" s="135" t="s">
        <v>156</v>
      </c>
      <c r="B65" s="7"/>
      <c r="C65" s="139"/>
      <c r="D65" s="7"/>
      <c r="E65" s="7"/>
      <c r="F65" s="7"/>
      <c r="G65" s="192">
        <f>E13</f>
        <v>44.305</v>
      </c>
      <c r="J65" s="135" t="s">
        <v>156</v>
      </c>
      <c r="K65" s="7"/>
      <c r="L65" s="139"/>
      <c r="M65" s="7"/>
      <c r="N65" s="7"/>
      <c r="O65" s="7"/>
      <c r="P65" s="192">
        <f>E13</f>
        <v>44.305</v>
      </c>
    </row>
    <row r="66" spans="1:16" ht="13.5" thickBot="1" x14ac:dyDescent="0.25">
      <c r="A66" s="133"/>
      <c r="B66" s="7"/>
      <c r="C66" s="7"/>
      <c r="D66" s="7"/>
      <c r="E66" s="7"/>
      <c r="F66" s="7"/>
      <c r="G66" s="134"/>
      <c r="J66" s="133"/>
      <c r="K66" s="7"/>
      <c r="L66" s="7"/>
      <c r="M66" s="7"/>
      <c r="N66" s="7"/>
      <c r="O66" s="7"/>
      <c r="P66" s="134"/>
    </row>
    <row r="67" spans="1:16" ht="13.5" thickBot="1" x14ac:dyDescent="0.25">
      <c r="A67" s="561" t="s">
        <v>162</v>
      </c>
      <c r="B67" s="562"/>
      <c r="C67" s="562"/>
      <c r="D67" s="562"/>
      <c r="E67" s="562"/>
      <c r="F67" s="562"/>
      <c r="G67" s="144">
        <f>G61*G63*G64*G65%</f>
        <v>0</v>
      </c>
      <c r="J67" s="580" t="s">
        <v>241</v>
      </c>
      <c r="K67" s="581"/>
      <c r="L67" s="581"/>
      <c r="M67" s="581"/>
      <c r="N67" s="581"/>
      <c r="O67" s="581"/>
      <c r="P67" s="144">
        <f>P61*P64*P65%</f>
        <v>0</v>
      </c>
    </row>
    <row r="70" spans="1:16" ht="13.5" thickBot="1" x14ac:dyDescent="0.25"/>
    <row r="71" spans="1:16" ht="13.5" thickBot="1" x14ac:dyDescent="0.25">
      <c r="A71" s="561" t="s">
        <v>245</v>
      </c>
      <c r="B71" s="562"/>
      <c r="C71" s="562"/>
      <c r="D71" s="562"/>
      <c r="E71" s="562"/>
      <c r="F71" s="562"/>
      <c r="G71" s="563"/>
    </row>
    <row r="72" spans="1:16" x14ac:dyDescent="0.2">
      <c r="A72" s="226"/>
      <c r="B72" s="227"/>
      <c r="C72" s="227"/>
      <c r="D72" s="227"/>
      <c r="E72" s="227"/>
      <c r="F72" s="227"/>
      <c r="G72" s="228"/>
    </row>
    <row r="73" spans="1:16" x14ac:dyDescent="0.2">
      <c r="A73" s="135" t="s">
        <v>142</v>
      </c>
      <c r="B73" s="7"/>
      <c r="C73" s="7"/>
      <c r="D73" s="7"/>
      <c r="E73" s="7"/>
      <c r="F73" s="7"/>
      <c r="G73" s="134"/>
    </row>
    <row r="74" spans="1:16" x14ac:dyDescent="0.2">
      <c r="A74" s="133" t="s">
        <v>246</v>
      </c>
      <c r="B74" s="7"/>
      <c r="C74" s="7"/>
      <c r="D74" s="7"/>
      <c r="E74" s="7"/>
      <c r="F74" s="7"/>
      <c r="G74" s="136">
        <f>-Serv.Limp!I54</f>
        <v>0</v>
      </c>
    </row>
    <row r="75" spans="1:16" x14ac:dyDescent="0.2">
      <c r="A75" s="133"/>
      <c r="B75" s="7"/>
      <c r="C75" s="7"/>
      <c r="D75" s="7"/>
      <c r="E75" s="7"/>
      <c r="F75" s="7"/>
      <c r="G75" s="134"/>
    </row>
    <row r="76" spans="1:16" x14ac:dyDescent="0.2">
      <c r="A76" s="135" t="s">
        <v>156</v>
      </c>
      <c r="B76" s="7"/>
      <c r="C76" s="7"/>
      <c r="D76" s="7"/>
      <c r="E76" s="7"/>
      <c r="F76" s="7"/>
      <c r="G76" s="229">
        <f>E7</f>
        <v>1.35</v>
      </c>
    </row>
    <row r="77" spans="1:16" ht="13.5" thickBot="1" x14ac:dyDescent="0.25">
      <c r="A77" s="220"/>
      <c r="B77" s="221"/>
      <c r="C77" s="221"/>
      <c r="D77" s="221"/>
      <c r="E77" s="221"/>
      <c r="F77" s="221"/>
      <c r="G77" s="222"/>
    </row>
    <row r="78" spans="1:16" ht="13.5" thickBot="1" x14ac:dyDescent="0.25">
      <c r="A78" s="561" t="s">
        <v>247</v>
      </c>
      <c r="B78" s="562"/>
      <c r="C78" s="562"/>
      <c r="D78" s="562"/>
      <c r="E78" s="562"/>
      <c r="F78" s="562"/>
      <c r="G78" s="144">
        <f>G74*G76%</f>
        <v>0</v>
      </c>
    </row>
    <row r="80" spans="1:16" ht="13.5" thickBot="1" x14ac:dyDescent="0.25"/>
    <row r="81" spans="2:11" ht="13.5" thickBot="1" x14ac:dyDescent="0.25">
      <c r="B81" s="508" t="s">
        <v>242</v>
      </c>
      <c r="C81" s="509"/>
      <c r="D81" s="509"/>
      <c r="E81" s="509"/>
      <c r="F81" s="509"/>
      <c r="G81" s="509"/>
      <c r="H81" s="509"/>
      <c r="I81" s="509"/>
      <c r="J81" s="509"/>
      <c r="K81" s="510"/>
    </row>
    <row r="82" spans="2:11" x14ac:dyDescent="0.2">
      <c r="B82" s="226"/>
      <c r="C82" s="227"/>
      <c r="D82" s="227"/>
      <c r="E82" s="227"/>
      <c r="F82" s="227"/>
      <c r="G82" s="228"/>
      <c r="H82" s="231" t="s">
        <v>244</v>
      </c>
      <c r="I82" s="231" t="s">
        <v>248</v>
      </c>
      <c r="J82" s="231" t="s">
        <v>250</v>
      </c>
      <c r="K82" s="231" t="s">
        <v>488</v>
      </c>
    </row>
    <row r="83" spans="2:11" ht="13.5" thickBot="1" x14ac:dyDescent="0.25">
      <c r="B83" s="577" t="s">
        <v>243</v>
      </c>
      <c r="C83" s="578"/>
      <c r="D83" s="578"/>
      <c r="E83" s="578"/>
      <c r="F83" s="578"/>
      <c r="G83" s="579"/>
      <c r="H83" s="234" t="s">
        <v>487</v>
      </c>
      <c r="I83" s="234" t="s">
        <v>249</v>
      </c>
      <c r="J83" s="234"/>
      <c r="K83" s="234" t="s">
        <v>489</v>
      </c>
    </row>
    <row r="84" spans="2:11" x14ac:dyDescent="0.2">
      <c r="B84" s="226"/>
      <c r="C84" s="227"/>
      <c r="D84" s="227"/>
      <c r="E84" s="227"/>
      <c r="F84" s="227"/>
      <c r="G84" s="228"/>
      <c r="H84" s="232"/>
      <c r="I84" s="232"/>
      <c r="J84" s="232"/>
      <c r="K84" s="232"/>
    </row>
    <row r="85" spans="2:11" x14ac:dyDescent="0.2">
      <c r="B85" s="133" t="str">
        <f>A28</f>
        <v>VALOR AP INDENIZADO</v>
      </c>
      <c r="C85" s="7"/>
      <c r="D85" s="7"/>
      <c r="E85" s="7"/>
      <c r="F85" s="7"/>
      <c r="G85" s="134"/>
      <c r="H85" s="233">
        <f>C28</f>
        <v>0</v>
      </c>
      <c r="I85" s="232"/>
      <c r="J85" s="232"/>
      <c r="K85" s="233">
        <f>G28</f>
        <v>0</v>
      </c>
    </row>
    <row r="86" spans="2:11" x14ac:dyDescent="0.2">
      <c r="B86" s="133" t="str">
        <f>A41</f>
        <v>VALOR MULTA FGTS E CONTRIBUIÇÃO SOCIAL NO AP INDENIZADO</v>
      </c>
      <c r="C86" s="7"/>
      <c r="D86" s="7"/>
      <c r="E86" s="7"/>
      <c r="F86" s="7"/>
      <c r="G86" s="134"/>
      <c r="H86" s="233">
        <f>G41</f>
        <v>0</v>
      </c>
      <c r="I86" s="232"/>
      <c r="J86" s="232"/>
      <c r="K86" s="233">
        <f>G41</f>
        <v>0</v>
      </c>
    </row>
    <row r="87" spans="2:11" x14ac:dyDescent="0.2">
      <c r="B87" s="133" t="str">
        <f>A54</f>
        <v>VALOR AP TRABALHADO</v>
      </c>
      <c r="C87" s="7"/>
      <c r="D87" s="7"/>
      <c r="E87" s="7"/>
      <c r="F87" s="7"/>
      <c r="G87" s="134"/>
      <c r="H87" s="233">
        <f>C54</f>
        <v>0</v>
      </c>
      <c r="I87" s="233">
        <f>J52</f>
        <v>0</v>
      </c>
      <c r="J87" s="232"/>
      <c r="K87" s="233">
        <f>G54</f>
        <v>0</v>
      </c>
    </row>
    <row r="88" spans="2:11" x14ac:dyDescent="0.2">
      <c r="B88" s="133" t="str">
        <f>A67</f>
        <v>VALOR MULTA FGTS E CONTRIBUIÇÃO SOCIAL NO AP TRABALHADO</v>
      </c>
      <c r="C88" s="7"/>
      <c r="D88" s="7"/>
      <c r="E88" s="7"/>
      <c r="F88" s="7"/>
      <c r="G88" s="134"/>
      <c r="H88" s="233">
        <f>G67</f>
        <v>0</v>
      </c>
      <c r="I88" s="232"/>
      <c r="J88" s="232"/>
      <c r="K88" s="233">
        <f>G67</f>
        <v>0</v>
      </c>
    </row>
    <row r="89" spans="2:11" x14ac:dyDescent="0.2">
      <c r="B89" s="133" t="str">
        <f>A78</f>
        <v>VALOR DEMISSÃO POR JUSTA CAUSA</v>
      </c>
      <c r="C89" s="7"/>
      <c r="D89" s="7"/>
      <c r="E89" s="7"/>
      <c r="F89" s="7"/>
      <c r="G89" s="134"/>
      <c r="H89" s="233">
        <f>G78</f>
        <v>0</v>
      </c>
      <c r="I89" s="232"/>
      <c r="J89" s="232"/>
      <c r="K89" s="232"/>
    </row>
    <row r="90" spans="2:11" ht="13.5" thickBot="1" x14ac:dyDescent="0.25">
      <c r="B90" s="220"/>
      <c r="C90" s="221"/>
      <c r="D90" s="221"/>
      <c r="E90" s="221"/>
      <c r="F90" s="221"/>
      <c r="G90" s="222"/>
      <c r="H90" s="232"/>
      <c r="I90" s="232"/>
      <c r="J90" s="232"/>
      <c r="K90" s="232"/>
    </row>
    <row r="91" spans="2:11" ht="13.5" thickBot="1" x14ac:dyDescent="0.25">
      <c r="B91" s="141" t="s">
        <v>311</v>
      </c>
      <c r="C91" s="230"/>
      <c r="D91" s="230"/>
      <c r="E91" s="230"/>
      <c r="F91" s="230"/>
      <c r="G91" s="230"/>
      <c r="H91" s="235">
        <f>SUM(H85:H90)</f>
        <v>0</v>
      </c>
      <c r="I91" s="240">
        <f>SUM(I85:I90)</f>
        <v>0</v>
      </c>
      <c r="J91" s="236">
        <f>SUM(J85:J90)</f>
        <v>0</v>
      </c>
      <c r="K91" s="240">
        <f>SUM(K85:K90)</f>
        <v>0</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40" t="s">
        <v>55</v>
      </c>
      <c r="B1" s="585" t="s">
        <v>269</v>
      </c>
      <c r="C1" s="585"/>
      <c r="D1" s="585"/>
      <c r="E1" s="585"/>
      <c r="F1" s="585"/>
      <c r="G1" s="585"/>
      <c r="H1" s="41">
        <f>Serv.Limp!H155+Serv.Limp!H156+Serv.Limp!H157</f>
        <v>0.14250000000000002</v>
      </c>
      <c r="I1" s="42"/>
    </row>
    <row r="2" spans="1:9" x14ac:dyDescent="0.2">
      <c r="A2" s="43"/>
      <c r="B2" s="586">
        <v>100</v>
      </c>
      <c r="C2" s="587"/>
      <c r="D2" s="587"/>
      <c r="E2" s="587"/>
      <c r="F2" s="587"/>
      <c r="G2" s="587"/>
      <c r="H2" s="44"/>
      <c r="I2" s="45"/>
    </row>
    <row r="3" spans="1:9" x14ac:dyDescent="0.2">
      <c r="A3" s="46"/>
      <c r="B3" s="76"/>
      <c r="C3" s="76"/>
      <c r="D3" s="76"/>
      <c r="E3" s="76"/>
      <c r="F3" s="76"/>
      <c r="G3" s="76"/>
      <c r="H3" s="44"/>
      <c r="I3" s="45"/>
    </row>
    <row r="4" spans="1:9" x14ac:dyDescent="0.2">
      <c r="A4" s="43" t="s">
        <v>56</v>
      </c>
      <c r="B4" s="587" t="s">
        <v>267</v>
      </c>
      <c r="C4" s="587"/>
      <c r="D4" s="587"/>
      <c r="E4" s="587"/>
      <c r="F4" s="587"/>
      <c r="G4" s="587"/>
      <c r="H4" s="44"/>
      <c r="I4" s="45">
        <f>Serv.Limp!I152+Serv.Limp!I153+Serv.Limp!I170</f>
        <v>0</v>
      </c>
    </row>
    <row r="5" spans="1:9" x14ac:dyDescent="0.2">
      <c r="A5" s="43"/>
      <c r="B5" s="76"/>
      <c r="C5" s="76"/>
      <c r="D5" s="76"/>
      <c r="E5" s="76"/>
      <c r="F5" s="76"/>
      <c r="G5" s="76"/>
      <c r="H5" s="44"/>
      <c r="I5" s="45"/>
    </row>
    <row r="6" spans="1:9" x14ac:dyDescent="0.2">
      <c r="A6" s="43" t="s">
        <v>57</v>
      </c>
      <c r="B6" s="587" t="s">
        <v>268</v>
      </c>
      <c r="C6" s="587"/>
      <c r="D6" s="587"/>
      <c r="E6" s="587"/>
      <c r="F6" s="587"/>
      <c r="G6" s="587"/>
      <c r="H6" s="44"/>
      <c r="I6" s="45">
        <f>I4/(1-H1)</f>
        <v>0</v>
      </c>
    </row>
    <row r="7" spans="1:9" x14ac:dyDescent="0.2">
      <c r="A7" s="43"/>
      <c r="B7" s="76"/>
      <c r="C7" s="76"/>
      <c r="D7" s="76"/>
      <c r="E7" s="76"/>
      <c r="F7" s="76"/>
      <c r="G7" s="76"/>
      <c r="H7" s="44"/>
      <c r="I7" s="45"/>
    </row>
    <row r="8" spans="1:9" x14ac:dyDescent="0.2">
      <c r="A8" s="47"/>
      <c r="B8" s="588" t="s">
        <v>58</v>
      </c>
      <c r="C8" s="588"/>
      <c r="D8" s="588"/>
      <c r="E8" s="588"/>
      <c r="F8" s="588"/>
      <c r="G8" s="588"/>
      <c r="H8" s="48"/>
      <c r="I8" s="49">
        <f>I6-I4</f>
        <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561" t="s">
        <v>163</v>
      </c>
      <c r="B1" s="562"/>
      <c r="C1" s="562"/>
      <c r="D1" s="562"/>
      <c r="E1" s="562"/>
      <c r="F1" s="562"/>
      <c r="G1" s="562"/>
      <c r="H1" s="562"/>
      <c r="I1" s="563"/>
    </row>
    <row r="3" spans="1:16" x14ac:dyDescent="0.2">
      <c r="A3" s="146" t="s">
        <v>164</v>
      </c>
    </row>
    <row r="5" spans="1:16" x14ac:dyDescent="0.2">
      <c r="A5" s="39" t="s">
        <v>142</v>
      </c>
      <c r="B5" s="39"/>
    </row>
    <row r="7" spans="1:16" x14ac:dyDescent="0.2">
      <c r="A7" t="s">
        <v>165</v>
      </c>
      <c r="D7" s="35">
        <f>Serv.Limp!I45</f>
        <v>0</v>
      </c>
    </row>
    <row r="8" spans="1:16" x14ac:dyDescent="0.2">
      <c r="A8" t="s">
        <v>166</v>
      </c>
      <c r="D8" s="35">
        <f>Serv.Limp!I102</f>
        <v>0</v>
      </c>
    </row>
    <row r="9" spans="1:16" x14ac:dyDescent="0.2">
      <c r="A9" t="s">
        <v>167</v>
      </c>
      <c r="D9" s="35">
        <f>Serv.Limp!I112</f>
        <v>0</v>
      </c>
    </row>
    <row r="10" spans="1:16" x14ac:dyDescent="0.2">
      <c r="D10" s="35"/>
    </row>
    <row r="11" spans="1:16" x14ac:dyDescent="0.2">
      <c r="A11" s="39" t="s">
        <v>168</v>
      </c>
      <c r="B11" s="39"/>
      <c r="C11" s="39"/>
      <c r="D11" s="127">
        <f>SUM(D7:D10)</f>
        <v>0</v>
      </c>
    </row>
    <row r="12" spans="1:16" ht="13.5" thickBot="1" x14ac:dyDescent="0.25"/>
    <row r="13" spans="1:16" ht="13.5" thickBot="1" x14ac:dyDescent="0.25">
      <c r="A13" s="149" t="s">
        <v>253</v>
      </c>
      <c r="B13" s="142"/>
      <c r="C13" s="142"/>
      <c r="D13" s="143">
        <v>30</v>
      </c>
      <c r="F13" s="589"/>
      <c r="G13" s="589"/>
      <c r="H13" s="589"/>
      <c r="I13" s="589"/>
      <c r="J13" s="589"/>
      <c r="K13" s="589"/>
      <c r="L13" s="589"/>
      <c r="M13" s="589"/>
    </row>
    <row r="14" spans="1:16" ht="13.5" thickBot="1" x14ac:dyDescent="0.25"/>
    <row r="15" spans="1:16" ht="13.5" thickBot="1" x14ac:dyDescent="0.25">
      <c r="A15" s="129" t="s">
        <v>169</v>
      </c>
      <c r="B15" s="147"/>
      <c r="C15" s="147"/>
      <c r="D15" s="131">
        <f>D11/D13</f>
        <v>0</v>
      </c>
      <c r="P15" s="39" t="s">
        <v>485</v>
      </c>
    </row>
    <row r="16" spans="1:16" ht="13.5" thickBot="1" x14ac:dyDescent="0.25"/>
    <row r="17" spans="1:17" ht="13.5" thickBot="1" x14ac:dyDescent="0.25">
      <c r="A17" s="149" t="s">
        <v>170</v>
      </c>
      <c r="B17" s="142"/>
      <c r="C17" s="142"/>
      <c r="D17" s="142"/>
      <c r="E17" s="142"/>
      <c r="F17" s="142"/>
      <c r="G17" s="142"/>
      <c r="H17" s="142"/>
      <c r="I17" s="361">
        <f>P17</f>
        <v>20.9589</v>
      </c>
      <c r="P17" s="344">
        <v>20.9589</v>
      </c>
      <c r="Q17" t="s">
        <v>490</v>
      </c>
    </row>
    <row r="18" spans="1:17" ht="13.5" thickBot="1" x14ac:dyDescent="0.25">
      <c r="I18" s="148"/>
      <c r="P18" s="345">
        <v>1</v>
      </c>
      <c r="Q18" t="s">
        <v>491</v>
      </c>
    </row>
    <row r="19" spans="1:17" ht="13.5" thickBot="1" x14ac:dyDescent="0.25">
      <c r="A19" s="149" t="s">
        <v>171</v>
      </c>
      <c r="B19" s="142"/>
      <c r="C19" s="142"/>
      <c r="D19" s="142"/>
      <c r="E19" s="142"/>
      <c r="F19" s="142"/>
      <c r="G19" s="151"/>
      <c r="H19" s="142"/>
      <c r="I19" s="361">
        <f>P18+SUM(P21:P26)+P29</f>
        <v>4.8740000000000006</v>
      </c>
      <c r="P19" s="345">
        <v>0</v>
      </c>
      <c r="Q19" t="s">
        <v>492</v>
      </c>
    </row>
    <row r="20" spans="1:17" ht="13.5" thickBot="1" x14ac:dyDescent="0.25">
      <c r="I20" s="148"/>
      <c r="P20" s="346">
        <v>0.96589999999999998</v>
      </c>
      <c r="Q20" t="s">
        <v>493</v>
      </c>
    </row>
    <row r="21" spans="1:17" ht="13.5" thickBot="1" x14ac:dyDescent="0.25">
      <c r="A21" s="149" t="s">
        <v>172</v>
      </c>
      <c r="B21" s="142"/>
      <c r="C21" s="142"/>
      <c r="D21" s="142"/>
      <c r="E21" s="142"/>
      <c r="F21" s="142"/>
      <c r="G21" s="142"/>
      <c r="H21" s="142"/>
      <c r="I21" s="361">
        <f>P27</f>
        <v>0.19969999999999999</v>
      </c>
      <c r="P21" s="345">
        <v>3.4931999999999999</v>
      </c>
      <c r="Q21" t="s">
        <v>494</v>
      </c>
    </row>
    <row r="22" spans="1:17" ht="13.5" thickBot="1" x14ac:dyDescent="0.25">
      <c r="I22" s="148"/>
      <c r="P22" s="345">
        <v>0.26879999999999998</v>
      </c>
      <c r="Q22" t="s">
        <v>495</v>
      </c>
    </row>
    <row r="23" spans="1:17" ht="13.5" thickBot="1" x14ac:dyDescent="0.25">
      <c r="A23" s="149" t="s">
        <v>174</v>
      </c>
      <c r="B23" s="142"/>
      <c r="C23" s="142"/>
      <c r="D23" s="142"/>
      <c r="E23" s="142"/>
      <c r="F23" s="142"/>
      <c r="G23" s="142"/>
      <c r="H23" s="142"/>
      <c r="I23" s="361">
        <f>P20</f>
        <v>0.96589999999999998</v>
      </c>
      <c r="P23" s="345">
        <v>4.2700000000000002E-2</v>
      </c>
      <c r="Q23" t="s">
        <v>496</v>
      </c>
    </row>
    <row r="24" spans="1:17" ht="13.5" thickBot="1" x14ac:dyDescent="0.25">
      <c r="I24" s="148"/>
      <c r="P24" s="345">
        <v>3.5499999999999997E-2</v>
      </c>
      <c r="Q24" t="s">
        <v>497</v>
      </c>
    </row>
    <row r="25" spans="1:17" ht="13.5" thickBot="1" x14ac:dyDescent="0.25">
      <c r="A25" s="149" t="s">
        <v>173</v>
      </c>
      <c r="B25" s="142"/>
      <c r="C25" s="142"/>
      <c r="D25" s="142"/>
      <c r="E25" s="142"/>
      <c r="F25" s="142"/>
      <c r="G25" s="142"/>
      <c r="H25" s="142"/>
      <c r="I25" s="361">
        <f>P28</f>
        <v>2.4752999999999998</v>
      </c>
      <c r="P25" s="345">
        <v>0.02</v>
      </c>
      <c r="Q25" t="s">
        <v>498</v>
      </c>
    </row>
    <row r="26" spans="1:17" ht="13.5" thickBot="1" x14ac:dyDescent="0.25">
      <c r="P26" s="345">
        <v>4.0000000000000001E-3</v>
      </c>
      <c r="Q26" t="s">
        <v>499</v>
      </c>
    </row>
    <row r="27" spans="1:17" ht="13.5" thickBot="1" x14ac:dyDescent="0.25">
      <c r="I27" s="149" t="s">
        <v>180</v>
      </c>
      <c r="J27" s="242">
        <f>SUM(I17:I25)</f>
        <v>29.473800000000004</v>
      </c>
      <c r="P27" s="346">
        <v>0.19969999999999999</v>
      </c>
      <c r="Q27" t="s">
        <v>500</v>
      </c>
    </row>
    <row r="28" spans="1:17" ht="13.5" thickBot="1" x14ac:dyDescent="0.25">
      <c r="A28" s="149" t="s">
        <v>176</v>
      </c>
      <c r="B28" s="142"/>
      <c r="C28" s="142"/>
      <c r="D28" s="142"/>
      <c r="E28" s="144">
        <f>D15*I17/12</f>
        <v>0</v>
      </c>
      <c r="F28" s="7"/>
      <c r="G28" s="7"/>
      <c r="H28" s="7"/>
      <c r="P28" s="346">
        <v>2.4752999999999998</v>
      </c>
      <c r="Q28" t="s">
        <v>501</v>
      </c>
    </row>
    <row r="29" spans="1:17" ht="13.5" thickBot="1" x14ac:dyDescent="0.25">
      <c r="E29" s="148"/>
      <c r="P29" s="347">
        <v>9.7999999999999997E-3</v>
      </c>
      <c r="Q29" t="s">
        <v>502</v>
      </c>
    </row>
    <row r="30" spans="1:17" ht="13.5" thickBot="1" x14ac:dyDescent="0.25">
      <c r="A30" s="149" t="s">
        <v>175</v>
      </c>
      <c r="B30" s="142"/>
      <c r="C30" s="142"/>
      <c r="D30" s="142"/>
      <c r="E30" s="144">
        <f>D15*I19/12</f>
        <v>0</v>
      </c>
      <c r="F30" s="7"/>
      <c r="G30" s="150"/>
      <c r="H30" s="7"/>
    </row>
    <row r="31" spans="1:17" ht="13.5" thickBot="1" x14ac:dyDescent="0.25">
      <c r="E31" s="148"/>
      <c r="P31" s="348">
        <f>SUM(P17:P29)</f>
        <v>29.473799999999997</v>
      </c>
      <c r="Q31" s="319" t="s">
        <v>503</v>
      </c>
    </row>
    <row r="32" spans="1:17" ht="13.5" thickBot="1" x14ac:dyDescent="0.25">
      <c r="A32" s="149" t="s">
        <v>177</v>
      </c>
      <c r="B32" s="142"/>
      <c r="C32" s="142"/>
      <c r="D32" s="142"/>
      <c r="E32" s="144">
        <f>D15*I21/12</f>
        <v>0</v>
      </c>
      <c r="F32" s="7"/>
      <c r="G32" s="7"/>
      <c r="H32" s="7"/>
    </row>
    <row r="33" spans="1:16" ht="13.5" thickBot="1" x14ac:dyDescent="0.25">
      <c r="E33" s="148"/>
    </row>
    <row r="34" spans="1:16" ht="13.5" thickBot="1" x14ac:dyDescent="0.25">
      <c r="A34" s="149" t="s">
        <v>178</v>
      </c>
      <c r="B34" s="142"/>
      <c r="C34" s="142"/>
      <c r="D34" s="142"/>
      <c r="E34" s="144">
        <f>D15*I23/12</f>
        <v>0</v>
      </c>
      <c r="P34" s="241"/>
    </row>
    <row r="35" spans="1:16" ht="13.5" thickBot="1" x14ac:dyDescent="0.25"/>
    <row r="36" spans="1:16" ht="13.5" thickBot="1" x14ac:dyDescent="0.25">
      <c r="A36" s="149" t="s">
        <v>179</v>
      </c>
      <c r="B36" s="142"/>
      <c r="C36" s="142"/>
      <c r="D36" s="142"/>
      <c r="E36" s="144">
        <f>D15*I25/12</f>
        <v>0</v>
      </c>
    </row>
    <row r="37" spans="1:16" ht="13.5" thickBot="1" x14ac:dyDescent="0.25"/>
    <row r="38" spans="1:16" ht="13.5" thickBot="1" x14ac:dyDescent="0.25">
      <c r="C38" s="590" t="s">
        <v>255</v>
      </c>
      <c r="D38" s="591"/>
      <c r="E38" s="591"/>
      <c r="F38" s="591"/>
      <c r="G38" s="591"/>
      <c r="H38" s="591"/>
      <c r="I38" s="592"/>
      <c r="J38" s="144">
        <f>SUM(E28:E36)</f>
        <v>0</v>
      </c>
    </row>
    <row r="41" spans="1:16" ht="13.5" thickBot="1" x14ac:dyDescent="0.25"/>
    <row r="42" spans="1:16" ht="13.5" thickBot="1" x14ac:dyDescent="0.25">
      <c r="A42" s="593" t="s">
        <v>256</v>
      </c>
      <c r="B42" s="594"/>
      <c r="C42" s="594"/>
      <c r="D42" s="595"/>
      <c r="E42" s="349"/>
      <c r="F42" s="349"/>
      <c r="G42" s="349"/>
      <c r="H42" s="111"/>
      <c r="I42" s="111"/>
    </row>
    <row r="43" spans="1:16" x14ac:dyDescent="0.2">
      <c r="A43" s="350"/>
      <c r="B43" s="350"/>
      <c r="C43" s="350"/>
      <c r="D43" s="350"/>
      <c r="E43" s="350"/>
      <c r="F43" s="350"/>
      <c r="G43" s="350"/>
    </row>
    <row r="44" spans="1:16" x14ac:dyDescent="0.2">
      <c r="A44" s="351" t="s">
        <v>142</v>
      </c>
      <c r="B44" s="351"/>
      <c r="C44" s="350"/>
      <c r="D44" s="350"/>
      <c r="E44" s="350"/>
      <c r="F44" s="350"/>
      <c r="G44" s="350"/>
    </row>
    <row r="45" spans="1:16" x14ac:dyDescent="0.2">
      <c r="A45" s="350"/>
      <c r="B45" s="350"/>
      <c r="C45" s="350"/>
      <c r="D45" s="350"/>
      <c r="E45" s="350"/>
      <c r="F45" s="350"/>
      <c r="G45" s="350"/>
    </row>
    <row r="46" spans="1:16" x14ac:dyDescent="0.2">
      <c r="A46" s="350" t="s">
        <v>165</v>
      </c>
      <c r="B46" s="350"/>
      <c r="C46" s="350"/>
      <c r="D46" s="352">
        <f>Serv.Limp!I45</f>
        <v>0</v>
      </c>
      <c r="E46" s="350"/>
      <c r="F46" s="350"/>
      <c r="G46" s="350"/>
    </row>
    <row r="47" spans="1:16" x14ac:dyDescent="0.2">
      <c r="A47" s="350" t="s">
        <v>166</v>
      </c>
      <c r="B47" s="350"/>
      <c r="C47" s="350"/>
      <c r="D47" s="352">
        <f>Serv.Limp!I102</f>
        <v>0</v>
      </c>
      <c r="E47" s="350"/>
      <c r="F47" s="350"/>
      <c r="G47" s="350"/>
    </row>
    <row r="48" spans="1:16" x14ac:dyDescent="0.2">
      <c r="A48" s="350" t="s">
        <v>167</v>
      </c>
      <c r="B48" s="350"/>
      <c r="C48" s="350"/>
      <c r="D48" s="352">
        <f>Serv.Limp!I112</f>
        <v>0</v>
      </c>
      <c r="E48" s="350"/>
      <c r="F48" s="350"/>
      <c r="G48" s="350"/>
    </row>
    <row r="49" spans="1:10" x14ac:dyDescent="0.2">
      <c r="A49" s="350"/>
      <c r="B49" s="350"/>
      <c r="C49" s="350"/>
      <c r="D49" s="352"/>
      <c r="E49" s="350"/>
      <c r="F49" s="350"/>
      <c r="G49" s="350"/>
    </row>
    <row r="50" spans="1:10" x14ac:dyDescent="0.2">
      <c r="A50" s="351" t="s">
        <v>168</v>
      </c>
      <c r="B50" s="351"/>
      <c r="C50" s="351"/>
      <c r="D50" s="353">
        <f>SUM(D46:D49)</f>
        <v>0</v>
      </c>
      <c r="E50" s="350"/>
      <c r="F50" s="350"/>
      <c r="G50" s="350"/>
    </row>
    <row r="51" spans="1:10" ht="13.5" thickBot="1" x14ac:dyDescent="0.25">
      <c r="A51" s="350"/>
      <c r="B51" s="350"/>
      <c r="C51" s="350"/>
      <c r="D51" s="350"/>
      <c r="E51" s="350"/>
      <c r="F51" s="350"/>
      <c r="G51" s="350"/>
    </row>
    <row r="52" spans="1:10" ht="13.5" thickBot="1" x14ac:dyDescent="0.25">
      <c r="A52" s="354" t="s">
        <v>257</v>
      </c>
      <c r="B52" s="355"/>
      <c r="C52" s="355"/>
      <c r="D52" s="356">
        <v>220</v>
      </c>
      <c r="E52" s="357" t="s">
        <v>275</v>
      </c>
      <c r="F52" s="350" t="s">
        <v>258</v>
      </c>
      <c r="G52" s="350"/>
    </row>
    <row r="53" spans="1:10" ht="13.5" thickBot="1" x14ac:dyDescent="0.25">
      <c r="A53" s="350"/>
      <c r="B53" s="350"/>
      <c r="C53" s="350"/>
      <c r="D53" s="350"/>
      <c r="E53" s="350"/>
      <c r="F53" s="350"/>
      <c r="G53" s="350"/>
    </row>
    <row r="54" spans="1:10" ht="13.5" thickBot="1" x14ac:dyDescent="0.25">
      <c r="A54" s="358" t="s">
        <v>259</v>
      </c>
      <c r="B54" s="359"/>
      <c r="C54" s="359"/>
      <c r="D54" s="360">
        <f>D50/D52</f>
        <v>0</v>
      </c>
      <c r="E54" s="350"/>
      <c r="F54" s="350"/>
      <c r="G54" s="350"/>
    </row>
    <row r="55" spans="1:10" ht="13.5" thickBot="1" x14ac:dyDescent="0.25">
      <c r="A55" s="350"/>
      <c r="B55" s="350"/>
      <c r="C55" s="350"/>
      <c r="D55" s="350"/>
      <c r="E55" s="350"/>
      <c r="F55" s="350"/>
      <c r="G55" s="350"/>
    </row>
    <row r="56" spans="1:10" ht="13.5" thickBot="1" x14ac:dyDescent="0.25">
      <c r="A56" s="354" t="s">
        <v>260</v>
      </c>
      <c r="B56" s="355"/>
      <c r="C56" s="355"/>
      <c r="D56" s="356">
        <v>15</v>
      </c>
      <c r="E56" s="350"/>
      <c r="F56" s="350"/>
      <c r="G56" s="350"/>
    </row>
    <row r="57" spans="1:10" ht="13.5" thickBot="1" x14ac:dyDescent="0.25">
      <c r="A57" s="350"/>
      <c r="B57" s="350"/>
      <c r="C57" s="350"/>
      <c r="D57" s="350"/>
      <c r="E57" s="350"/>
      <c r="F57" s="350"/>
      <c r="G57" s="350"/>
    </row>
    <row r="58" spans="1:10" ht="13.5" thickBot="1" x14ac:dyDescent="0.25">
      <c r="A58" s="358" t="s">
        <v>261</v>
      </c>
      <c r="B58" s="359"/>
      <c r="C58" s="359"/>
      <c r="D58" s="360">
        <f>D54*D56</f>
        <v>0</v>
      </c>
      <c r="E58" s="350"/>
      <c r="F58" s="350"/>
      <c r="G58" s="350"/>
    </row>
    <row r="62" spans="1:10" x14ac:dyDescent="0.2">
      <c r="A62" s="564" t="s">
        <v>254</v>
      </c>
      <c r="B62" s="564"/>
      <c r="C62" s="564"/>
      <c r="D62" s="564"/>
      <c r="E62" s="564"/>
      <c r="F62" s="564"/>
      <c r="G62" s="564"/>
      <c r="H62" s="564"/>
      <c r="I62" s="564"/>
      <c r="J62" s="564"/>
    </row>
    <row r="63" spans="1:10" x14ac:dyDescent="0.2">
      <c r="A63" s="564"/>
      <c r="B63" s="564"/>
      <c r="C63" s="564"/>
      <c r="D63" s="564"/>
      <c r="E63" s="564"/>
      <c r="F63" s="564"/>
      <c r="G63" s="564"/>
      <c r="H63" s="564"/>
      <c r="I63" s="564"/>
      <c r="J63" s="564"/>
    </row>
    <row r="64" spans="1:10" x14ac:dyDescent="0.2">
      <c r="A64" s="564"/>
      <c r="B64" s="564"/>
      <c r="C64" s="564"/>
      <c r="D64" s="564"/>
      <c r="E64" s="564"/>
      <c r="F64" s="564"/>
      <c r="G64" s="564"/>
      <c r="H64" s="564"/>
      <c r="I64" s="564"/>
      <c r="J64" s="564"/>
    </row>
    <row r="65" spans="1:10" x14ac:dyDescent="0.2">
      <c r="A65" s="564"/>
      <c r="B65" s="564"/>
      <c r="C65" s="564"/>
      <c r="D65" s="564"/>
      <c r="E65" s="564"/>
      <c r="F65" s="564"/>
      <c r="G65" s="564"/>
      <c r="H65" s="564"/>
      <c r="I65" s="564"/>
      <c r="J65" s="564"/>
    </row>
    <row r="66" spans="1:10" x14ac:dyDescent="0.2">
      <c r="A66" s="564"/>
      <c r="B66" s="564"/>
      <c r="C66" s="564"/>
      <c r="D66" s="564"/>
      <c r="E66" s="564"/>
      <c r="F66" s="564"/>
      <c r="G66" s="564"/>
      <c r="H66" s="564"/>
      <c r="I66" s="564"/>
      <c r="J66" s="564"/>
    </row>
    <row r="67" spans="1:10" x14ac:dyDescent="0.2">
      <c r="A67" s="564"/>
      <c r="B67" s="564"/>
      <c r="C67" s="564"/>
      <c r="D67" s="564"/>
      <c r="E67" s="564"/>
      <c r="F67" s="564"/>
      <c r="G67" s="564"/>
      <c r="H67" s="564"/>
      <c r="I67" s="564"/>
      <c r="J67" s="564"/>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L41"/>
  <sheetViews>
    <sheetView workbookViewId="0">
      <selection sqref="A1:L1"/>
    </sheetView>
  </sheetViews>
  <sheetFormatPr defaultRowHeight="12.75" x14ac:dyDescent="0.2"/>
  <cols>
    <col min="1" max="1" width="3.7109375" style="190" bestFit="1" customWidth="1"/>
    <col min="2" max="2" width="47.7109375" customWidth="1"/>
    <col min="3" max="3" width="6.7109375" customWidth="1"/>
    <col min="4" max="4" width="5.5703125" customWidth="1"/>
    <col min="5" max="5" width="9.140625" customWidth="1"/>
    <col min="6" max="6" width="8.85546875" customWidth="1"/>
    <col min="7" max="7" width="8.7109375" customWidth="1"/>
    <col min="8" max="8" width="9" customWidth="1"/>
    <col min="9" max="9" width="9.140625" customWidth="1"/>
    <col min="10" max="10" width="9.28515625" customWidth="1"/>
    <col min="11" max="11" width="10" customWidth="1"/>
    <col min="12" max="12" width="11" customWidth="1"/>
    <col min="220" max="220" width="3.7109375" bestFit="1" customWidth="1"/>
    <col min="221" max="221" width="52.85546875" customWidth="1"/>
    <col min="222" max="222" width="6.7109375" customWidth="1"/>
    <col min="223" max="223" width="5.5703125" customWidth="1"/>
    <col min="224" max="224" width="9.140625" customWidth="1"/>
    <col min="225" max="225" width="8.85546875" customWidth="1"/>
    <col min="226" max="226" width="8.7109375" customWidth="1"/>
    <col min="227" max="227" width="9" customWidth="1"/>
    <col min="228" max="228" width="9.140625"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0" max="480" width="9.140625" customWidth="1"/>
    <col min="481" max="481" width="8.85546875" customWidth="1"/>
    <col min="482" max="482" width="8.7109375" customWidth="1"/>
    <col min="483" max="483" width="9" customWidth="1"/>
    <col min="484" max="484" width="9.140625"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6" max="736" width="9.140625" customWidth="1"/>
    <col min="737" max="737" width="8.85546875" customWidth="1"/>
    <col min="738" max="738" width="8.7109375" customWidth="1"/>
    <col min="739" max="739" width="9" customWidth="1"/>
    <col min="740" max="740" width="9.140625"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2" max="992" width="9.140625" customWidth="1"/>
    <col min="993" max="993" width="8.85546875" customWidth="1"/>
    <col min="994" max="994" width="8.7109375" customWidth="1"/>
    <col min="995" max="995" width="9" customWidth="1"/>
    <col min="996" max="996" width="9.140625"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8" max="1248" width="9.140625" customWidth="1"/>
    <col min="1249" max="1249" width="8.85546875" customWidth="1"/>
    <col min="1250" max="1250" width="8.7109375" customWidth="1"/>
    <col min="1251" max="1251" width="9" customWidth="1"/>
    <col min="1252" max="1252" width="9.140625"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4" max="1504" width="9.140625" customWidth="1"/>
    <col min="1505" max="1505" width="8.85546875" customWidth="1"/>
    <col min="1506" max="1506" width="8.7109375" customWidth="1"/>
    <col min="1507" max="1507" width="9" customWidth="1"/>
    <col min="1508" max="1508" width="9.140625"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0" max="1760" width="9.140625" customWidth="1"/>
    <col min="1761" max="1761" width="8.85546875" customWidth="1"/>
    <col min="1762" max="1762" width="8.7109375" customWidth="1"/>
    <col min="1763" max="1763" width="9" customWidth="1"/>
    <col min="1764" max="1764" width="9.140625"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6" max="2016" width="9.140625" customWidth="1"/>
    <col min="2017" max="2017" width="8.85546875" customWidth="1"/>
    <col min="2018" max="2018" width="8.7109375" customWidth="1"/>
    <col min="2019" max="2019" width="9" customWidth="1"/>
    <col min="2020" max="2020" width="9.140625"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2" max="2272" width="9.140625" customWidth="1"/>
    <col min="2273" max="2273" width="8.85546875" customWidth="1"/>
    <col min="2274" max="2274" width="8.7109375" customWidth="1"/>
    <col min="2275" max="2275" width="9" customWidth="1"/>
    <col min="2276" max="2276" width="9.140625"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8" max="2528" width="9.140625" customWidth="1"/>
    <col min="2529" max="2529" width="8.85546875" customWidth="1"/>
    <col min="2530" max="2530" width="8.7109375" customWidth="1"/>
    <col min="2531" max="2531" width="9" customWidth="1"/>
    <col min="2532" max="2532" width="9.140625"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4" max="2784" width="9.140625" customWidth="1"/>
    <col min="2785" max="2785" width="8.85546875" customWidth="1"/>
    <col min="2786" max="2786" width="8.7109375" customWidth="1"/>
    <col min="2787" max="2787" width="9" customWidth="1"/>
    <col min="2788" max="2788" width="9.140625"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0" max="3040" width="9.140625" customWidth="1"/>
    <col min="3041" max="3041" width="8.85546875" customWidth="1"/>
    <col min="3042" max="3042" width="8.7109375" customWidth="1"/>
    <col min="3043" max="3043" width="9" customWidth="1"/>
    <col min="3044" max="3044" width="9.140625"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6" max="3296" width="9.140625" customWidth="1"/>
    <col min="3297" max="3297" width="8.85546875" customWidth="1"/>
    <col min="3298" max="3298" width="8.7109375" customWidth="1"/>
    <col min="3299" max="3299" width="9" customWidth="1"/>
    <col min="3300" max="3300" width="9.140625"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2" max="3552" width="9.140625" customWidth="1"/>
    <col min="3553" max="3553" width="8.85546875" customWidth="1"/>
    <col min="3554" max="3554" width="8.7109375" customWidth="1"/>
    <col min="3555" max="3555" width="9" customWidth="1"/>
    <col min="3556" max="3556" width="9.140625"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8" max="3808" width="9.140625" customWidth="1"/>
    <col min="3809" max="3809" width="8.85546875" customWidth="1"/>
    <col min="3810" max="3810" width="8.7109375" customWidth="1"/>
    <col min="3811" max="3811" width="9" customWidth="1"/>
    <col min="3812" max="3812" width="9.140625"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4" max="4064" width="9.140625" customWidth="1"/>
    <col min="4065" max="4065" width="8.85546875" customWidth="1"/>
    <col min="4066" max="4066" width="8.7109375" customWidth="1"/>
    <col min="4067" max="4067" width="9" customWidth="1"/>
    <col min="4068" max="4068" width="9.140625"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0" max="4320" width="9.140625" customWidth="1"/>
    <col min="4321" max="4321" width="8.85546875" customWidth="1"/>
    <col min="4322" max="4322" width="8.7109375" customWidth="1"/>
    <col min="4323" max="4323" width="9" customWidth="1"/>
    <col min="4324" max="4324" width="9.140625"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6" max="4576" width="9.140625" customWidth="1"/>
    <col min="4577" max="4577" width="8.85546875" customWidth="1"/>
    <col min="4578" max="4578" width="8.7109375" customWidth="1"/>
    <col min="4579" max="4579" width="9" customWidth="1"/>
    <col min="4580" max="4580" width="9.140625"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2" max="4832" width="9.140625" customWidth="1"/>
    <col min="4833" max="4833" width="8.85546875" customWidth="1"/>
    <col min="4834" max="4834" width="8.7109375" customWidth="1"/>
    <col min="4835" max="4835" width="9" customWidth="1"/>
    <col min="4836" max="4836" width="9.140625"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8" max="5088" width="9.140625" customWidth="1"/>
    <col min="5089" max="5089" width="8.85546875" customWidth="1"/>
    <col min="5090" max="5090" width="8.7109375" customWidth="1"/>
    <col min="5091" max="5091" width="9" customWidth="1"/>
    <col min="5092" max="5092" width="9.140625"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4" max="5344" width="9.140625" customWidth="1"/>
    <col min="5345" max="5345" width="8.85546875" customWidth="1"/>
    <col min="5346" max="5346" width="8.7109375" customWidth="1"/>
    <col min="5347" max="5347" width="9" customWidth="1"/>
    <col min="5348" max="5348" width="9.140625"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0" max="5600" width="9.140625" customWidth="1"/>
    <col min="5601" max="5601" width="8.85546875" customWidth="1"/>
    <col min="5602" max="5602" width="8.7109375" customWidth="1"/>
    <col min="5603" max="5603" width="9" customWidth="1"/>
    <col min="5604" max="5604" width="9.140625"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6" max="5856" width="9.140625" customWidth="1"/>
    <col min="5857" max="5857" width="8.85546875" customWidth="1"/>
    <col min="5858" max="5858" width="8.7109375" customWidth="1"/>
    <col min="5859" max="5859" width="9" customWidth="1"/>
    <col min="5860" max="5860" width="9.140625"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2" max="6112" width="9.140625" customWidth="1"/>
    <col min="6113" max="6113" width="8.85546875" customWidth="1"/>
    <col min="6114" max="6114" width="8.7109375" customWidth="1"/>
    <col min="6115" max="6115" width="9" customWidth="1"/>
    <col min="6116" max="6116" width="9.140625"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8" max="6368" width="9.140625" customWidth="1"/>
    <col min="6369" max="6369" width="8.85546875" customWidth="1"/>
    <col min="6370" max="6370" width="8.7109375" customWidth="1"/>
    <col min="6371" max="6371" width="9" customWidth="1"/>
    <col min="6372" max="6372" width="9.140625"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4" max="6624" width="9.140625" customWidth="1"/>
    <col min="6625" max="6625" width="8.85546875" customWidth="1"/>
    <col min="6626" max="6626" width="8.7109375" customWidth="1"/>
    <col min="6627" max="6627" width="9" customWidth="1"/>
    <col min="6628" max="6628" width="9.140625"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0" max="6880" width="9.140625" customWidth="1"/>
    <col min="6881" max="6881" width="8.85546875" customWidth="1"/>
    <col min="6882" max="6882" width="8.7109375" customWidth="1"/>
    <col min="6883" max="6883" width="9" customWidth="1"/>
    <col min="6884" max="6884" width="9.140625"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6" max="7136" width="9.140625" customWidth="1"/>
    <col min="7137" max="7137" width="8.85546875" customWidth="1"/>
    <col min="7138" max="7138" width="8.7109375" customWidth="1"/>
    <col min="7139" max="7139" width="9" customWidth="1"/>
    <col min="7140" max="7140" width="9.140625"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2" max="7392" width="9.140625" customWidth="1"/>
    <col min="7393" max="7393" width="8.85546875" customWidth="1"/>
    <col min="7394" max="7394" width="8.7109375" customWidth="1"/>
    <col min="7395" max="7395" width="9" customWidth="1"/>
    <col min="7396" max="7396" width="9.140625"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8" max="7648" width="9.140625" customWidth="1"/>
    <col min="7649" max="7649" width="8.85546875" customWidth="1"/>
    <col min="7650" max="7650" width="8.7109375" customWidth="1"/>
    <col min="7651" max="7651" width="9" customWidth="1"/>
    <col min="7652" max="7652" width="9.140625"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4" max="7904" width="9.140625" customWidth="1"/>
    <col min="7905" max="7905" width="8.85546875" customWidth="1"/>
    <col min="7906" max="7906" width="8.7109375" customWidth="1"/>
    <col min="7907" max="7907" width="9" customWidth="1"/>
    <col min="7908" max="7908" width="9.140625"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0" max="8160" width="9.140625" customWidth="1"/>
    <col min="8161" max="8161" width="8.85546875" customWidth="1"/>
    <col min="8162" max="8162" width="8.7109375" customWidth="1"/>
    <col min="8163" max="8163" width="9" customWidth="1"/>
    <col min="8164" max="8164" width="9.140625"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6" max="8416" width="9.140625" customWidth="1"/>
    <col min="8417" max="8417" width="8.85546875" customWidth="1"/>
    <col min="8418" max="8418" width="8.7109375" customWidth="1"/>
    <col min="8419" max="8419" width="9" customWidth="1"/>
    <col min="8420" max="8420" width="9.140625"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2" max="8672" width="9.140625" customWidth="1"/>
    <col min="8673" max="8673" width="8.85546875" customWidth="1"/>
    <col min="8674" max="8674" width="8.7109375" customWidth="1"/>
    <col min="8675" max="8675" width="9" customWidth="1"/>
    <col min="8676" max="8676" width="9.140625"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8" max="8928" width="9.140625" customWidth="1"/>
    <col min="8929" max="8929" width="8.85546875" customWidth="1"/>
    <col min="8930" max="8930" width="8.7109375" customWidth="1"/>
    <col min="8931" max="8931" width="9" customWidth="1"/>
    <col min="8932" max="8932" width="9.140625"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4" max="9184" width="9.140625" customWidth="1"/>
    <col min="9185" max="9185" width="8.85546875" customWidth="1"/>
    <col min="9186" max="9186" width="8.7109375" customWidth="1"/>
    <col min="9187" max="9187" width="9" customWidth="1"/>
    <col min="9188" max="9188" width="9.140625"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0" max="9440" width="9.140625" customWidth="1"/>
    <col min="9441" max="9441" width="8.85546875" customWidth="1"/>
    <col min="9442" max="9442" width="8.7109375" customWidth="1"/>
    <col min="9443" max="9443" width="9" customWidth="1"/>
    <col min="9444" max="9444" width="9.140625"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6" max="9696" width="9.140625" customWidth="1"/>
    <col min="9697" max="9697" width="8.85546875" customWidth="1"/>
    <col min="9698" max="9698" width="8.7109375" customWidth="1"/>
    <col min="9699" max="9699" width="9" customWidth="1"/>
    <col min="9700" max="9700" width="9.140625"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2" max="9952" width="9.140625" customWidth="1"/>
    <col min="9953" max="9953" width="8.85546875" customWidth="1"/>
    <col min="9954" max="9954" width="8.7109375" customWidth="1"/>
    <col min="9955" max="9955" width="9" customWidth="1"/>
    <col min="9956" max="9956" width="9.140625"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8" max="10208" width="9.140625" customWidth="1"/>
    <col min="10209" max="10209" width="8.85546875" customWidth="1"/>
    <col min="10210" max="10210" width="8.7109375" customWidth="1"/>
    <col min="10211" max="10211" width="9" customWidth="1"/>
    <col min="10212" max="10212" width="9.140625"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4" max="10464" width="9.140625" customWidth="1"/>
    <col min="10465" max="10465" width="8.85546875" customWidth="1"/>
    <col min="10466" max="10466" width="8.7109375" customWidth="1"/>
    <col min="10467" max="10467" width="9" customWidth="1"/>
    <col min="10468" max="10468" width="9.140625"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0" max="10720" width="9.140625" customWidth="1"/>
    <col min="10721" max="10721" width="8.85546875" customWidth="1"/>
    <col min="10722" max="10722" width="8.7109375" customWidth="1"/>
    <col min="10723" max="10723" width="9" customWidth="1"/>
    <col min="10724" max="10724" width="9.140625"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6" max="10976" width="9.140625" customWidth="1"/>
    <col min="10977" max="10977" width="8.85546875" customWidth="1"/>
    <col min="10978" max="10978" width="8.7109375" customWidth="1"/>
    <col min="10979" max="10979" width="9" customWidth="1"/>
    <col min="10980" max="10980" width="9.140625"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2" max="11232" width="9.140625" customWidth="1"/>
    <col min="11233" max="11233" width="8.85546875" customWidth="1"/>
    <col min="11234" max="11234" width="8.7109375" customWidth="1"/>
    <col min="11235" max="11235" width="9" customWidth="1"/>
    <col min="11236" max="11236" width="9.140625"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8" max="11488" width="9.140625" customWidth="1"/>
    <col min="11489" max="11489" width="8.85546875" customWidth="1"/>
    <col min="11490" max="11490" width="8.7109375" customWidth="1"/>
    <col min="11491" max="11491" width="9" customWidth="1"/>
    <col min="11492" max="11492" width="9.140625"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4" max="11744" width="9.140625" customWidth="1"/>
    <col min="11745" max="11745" width="8.85546875" customWidth="1"/>
    <col min="11746" max="11746" width="8.7109375" customWidth="1"/>
    <col min="11747" max="11747" width="9" customWidth="1"/>
    <col min="11748" max="11748" width="9.140625"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0" max="12000" width="9.140625" customWidth="1"/>
    <col min="12001" max="12001" width="8.85546875" customWidth="1"/>
    <col min="12002" max="12002" width="8.7109375" customWidth="1"/>
    <col min="12003" max="12003" width="9" customWidth="1"/>
    <col min="12004" max="12004" width="9.140625"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6" max="12256" width="9.140625" customWidth="1"/>
    <col min="12257" max="12257" width="8.85546875" customWidth="1"/>
    <col min="12258" max="12258" width="8.7109375" customWidth="1"/>
    <col min="12259" max="12259" width="9" customWidth="1"/>
    <col min="12260" max="12260" width="9.140625"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2" max="12512" width="9.140625" customWidth="1"/>
    <col min="12513" max="12513" width="8.85546875" customWidth="1"/>
    <col min="12514" max="12514" width="8.7109375" customWidth="1"/>
    <col min="12515" max="12515" width="9" customWidth="1"/>
    <col min="12516" max="12516" width="9.140625"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8" max="12768" width="9.140625" customWidth="1"/>
    <col min="12769" max="12769" width="8.85546875" customWidth="1"/>
    <col min="12770" max="12770" width="8.7109375" customWidth="1"/>
    <col min="12771" max="12771" width="9" customWidth="1"/>
    <col min="12772" max="12772" width="9.140625"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4" max="13024" width="9.140625" customWidth="1"/>
    <col min="13025" max="13025" width="8.85546875" customWidth="1"/>
    <col min="13026" max="13026" width="8.7109375" customWidth="1"/>
    <col min="13027" max="13027" width="9" customWidth="1"/>
    <col min="13028" max="13028" width="9.140625"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0" max="13280" width="9.140625" customWidth="1"/>
    <col min="13281" max="13281" width="8.85546875" customWidth="1"/>
    <col min="13282" max="13282" width="8.7109375" customWidth="1"/>
    <col min="13283" max="13283" width="9" customWidth="1"/>
    <col min="13284" max="13284" width="9.140625"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6" max="13536" width="9.140625" customWidth="1"/>
    <col min="13537" max="13537" width="8.85546875" customWidth="1"/>
    <col min="13538" max="13538" width="8.7109375" customWidth="1"/>
    <col min="13539" max="13539" width="9" customWidth="1"/>
    <col min="13540" max="13540" width="9.140625"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2" max="13792" width="9.140625" customWidth="1"/>
    <col min="13793" max="13793" width="8.85546875" customWidth="1"/>
    <col min="13794" max="13794" width="8.7109375" customWidth="1"/>
    <col min="13795" max="13795" width="9" customWidth="1"/>
    <col min="13796" max="13796" width="9.140625"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8" max="14048" width="9.140625" customWidth="1"/>
    <col min="14049" max="14049" width="8.85546875" customWidth="1"/>
    <col min="14050" max="14050" width="8.7109375" customWidth="1"/>
    <col min="14051" max="14051" width="9" customWidth="1"/>
    <col min="14052" max="14052" width="9.140625"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4" max="14304" width="9.140625" customWidth="1"/>
    <col min="14305" max="14305" width="8.85546875" customWidth="1"/>
    <col min="14306" max="14306" width="8.7109375" customWidth="1"/>
    <col min="14307" max="14307" width="9" customWidth="1"/>
    <col min="14308" max="14308" width="9.140625"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0" max="14560" width="9.140625" customWidth="1"/>
    <col min="14561" max="14561" width="8.85546875" customWidth="1"/>
    <col min="14562" max="14562" width="8.7109375" customWidth="1"/>
    <col min="14563" max="14563" width="9" customWidth="1"/>
    <col min="14564" max="14564" width="9.140625"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6" max="14816" width="9.140625" customWidth="1"/>
    <col min="14817" max="14817" width="8.85546875" customWidth="1"/>
    <col min="14818" max="14818" width="8.7109375" customWidth="1"/>
    <col min="14819" max="14819" width="9" customWidth="1"/>
    <col min="14820" max="14820" width="9.140625"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2" max="15072" width="9.140625" customWidth="1"/>
    <col min="15073" max="15073" width="8.85546875" customWidth="1"/>
    <col min="15074" max="15074" width="8.7109375" customWidth="1"/>
    <col min="15075" max="15075" width="9" customWidth="1"/>
    <col min="15076" max="15076" width="9.140625"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8" max="15328" width="9.140625" customWidth="1"/>
    <col min="15329" max="15329" width="8.85546875" customWidth="1"/>
    <col min="15330" max="15330" width="8.7109375" customWidth="1"/>
    <col min="15331" max="15331" width="9" customWidth="1"/>
    <col min="15332" max="15332" width="9.140625"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4" max="15584" width="9.140625" customWidth="1"/>
    <col min="15585" max="15585" width="8.85546875" customWidth="1"/>
    <col min="15586" max="15586" width="8.7109375" customWidth="1"/>
    <col min="15587" max="15587" width="9" customWidth="1"/>
    <col min="15588" max="15588" width="9.140625"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0" max="15840" width="9.140625" customWidth="1"/>
    <col min="15841" max="15841" width="8.85546875" customWidth="1"/>
    <col min="15842" max="15842" width="8.7109375" customWidth="1"/>
    <col min="15843" max="15843" width="9" customWidth="1"/>
    <col min="15844" max="15844" width="9.140625"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6" max="16096" width="9.140625" customWidth="1"/>
    <col min="16097" max="16097" width="8.85546875" customWidth="1"/>
    <col min="16098" max="16098" width="8.7109375" customWidth="1"/>
    <col min="16099" max="16099" width="9" customWidth="1"/>
    <col min="16100" max="16100" width="9.140625" customWidth="1"/>
    <col min="16101" max="16101" width="9.28515625" customWidth="1"/>
    <col min="16102" max="16102" width="10" customWidth="1"/>
    <col min="16103" max="16103" width="11" customWidth="1"/>
  </cols>
  <sheetData>
    <row r="1" spans="1:12" ht="23.25" customHeight="1" thickBot="1" x14ac:dyDescent="0.25">
      <c r="A1" s="605" t="s">
        <v>604</v>
      </c>
      <c r="B1" s="606"/>
      <c r="C1" s="606"/>
      <c r="D1" s="606"/>
      <c r="E1" s="606"/>
      <c r="F1" s="606"/>
      <c r="G1" s="606"/>
      <c r="H1" s="606"/>
      <c r="I1" s="606"/>
      <c r="J1" s="606"/>
      <c r="K1" s="606"/>
      <c r="L1" s="607"/>
    </row>
    <row r="2" spans="1:12" ht="22.5" customHeight="1" x14ac:dyDescent="0.2">
      <c r="A2" s="154" t="s">
        <v>8</v>
      </c>
      <c r="B2" s="608" t="s">
        <v>183</v>
      </c>
      <c r="C2" s="608"/>
      <c r="D2" s="608"/>
      <c r="E2" s="155" t="s">
        <v>184</v>
      </c>
      <c r="F2" s="609" t="s">
        <v>185</v>
      </c>
      <c r="G2" s="608"/>
      <c r="H2" s="608"/>
      <c r="I2" s="608"/>
      <c r="J2" s="155" t="s">
        <v>186</v>
      </c>
      <c r="K2" s="608" t="s">
        <v>312</v>
      </c>
      <c r="L2" s="610"/>
    </row>
    <row r="3" spans="1:12" ht="22.5" customHeight="1" x14ac:dyDescent="0.2">
      <c r="A3" s="156" t="s">
        <v>9</v>
      </c>
      <c r="B3" s="611" t="s">
        <v>187</v>
      </c>
      <c r="C3" s="611"/>
      <c r="D3" s="611"/>
      <c r="E3" s="157" t="s">
        <v>184</v>
      </c>
      <c r="F3" s="612" t="s">
        <v>188</v>
      </c>
      <c r="G3" s="613"/>
      <c r="H3" s="613"/>
      <c r="I3" s="613"/>
      <c r="J3" s="157" t="s">
        <v>186</v>
      </c>
      <c r="K3" s="614" t="s">
        <v>189</v>
      </c>
      <c r="L3" s="615"/>
    </row>
    <row r="4" spans="1:12" x14ac:dyDescent="0.2">
      <c r="A4" s="158" t="s">
        <v>10</v>
      </c>
      <c r="B4" s="616" t="s">
        <v>190</v>
      </c>
      <c r="C4" s="616"/>
      <c r="D4" s="616"/>
      <c r="E4" s="159" t="s">
        <v>184</v>
      </c>
      <c r="F4" s="617" t="s">
        <v>191</v>
      </c>
      <c r="G4" s="616"/>
      <c r="H4" s="616"/>
      <c r="I4" s="616"/>
      <c r="J4" s="159" t="s">
        <v>186</v>
      </c>
      <c r="K4" s="616" t="s">
        <v>192</v>
      </c>
      <c r="L4" s="618"/>
    </row>
    <row r="5" spans="1:12" x14ac:dyDescent="0.2">
      <c r="A5" s="156" t="s">
        <v>11</v>
      </c>
      <c r="B5" s="611" t="s">
        <v>193</v>
      </c>
      <c r="C5" s="611"/>
      <c r="D5" s="611"/>
      <c r="E5" s="157" t="s">
        <v>184</v>
      </c>
      <c r="F5" s="612" t="s">
        <v>194</v>
      </c>
      <c r="G5" s="614"/>
      <c r="H5" s="614"/>
      <c r="I5" s="614"/>
      <c r="J5" s="157" t="s">
        <v>186</v>
      </c>
      <c r="K5" s="611" t="s">
        <v>195</v>
      </c>
      <c r="L5" s="619"/>
    </row>
    <row r="6" spans="1:12" x14ac:dyDescent="0.2">
      <c r="A6" s="160" t="s">
        <v>12</v>
      </c>
      <c r="B6" s="620" t="s">
        <v>314</v>
      </c>
      <c r="C6" s="620"/>
      <c r="D6" s="620"/>
      <c r="E6" s="161" t="s">
        <v>184</v>
      </c>
      <c r="F6" s="621" t="s">
        <v>313</v>
      </c>
      <c r="G6" s="622"/>
      <c r="H6" s="622"/>
      <c r="I6" s="622"/>
      <c r="J6" s="161" t="s">
        <v>186</v>
      </c>
      <c r="K6" s="620"/>
      <c r="L6" s="623"/>
    </row>
    <row r="7" spans="1:12" ht="13.5" thickBot="1" x14ac:dyDescent="0.25">
      <c r="A7" s="162" t="s">
        <v>13</v>
      </c>
      <c r="B7" s="624" t="s">
        <v>386</v>
      </c>
      <c r="C7" s="624"/>
      <c r="D7" s="624"/>
      <c r="E7" s="163" t="s">
        <v>184</v>
      </c>
      <c r="F7" s="625" t="s">
        <v>387</v>
      </c>
      <c r="G7" s="626"/>
      <c r="H7" s="626"/>
      <c r="I7" s="626"/>
      <c r="J7" s="164" t="s">
        <v>186</v>
      </c>
      <c r="K7" s="624" t="s">
        <v>388</v>
      </c>
      <c r="L7" s="627"/>
    </row>
    <row r="8" spans="1:12" x14ac:dyDescent="0.2">
      <c r="A8" s="639" t="s">
        <v>196</v>
      </c>
      <c r="B8" s="642" t="s">
        <v>383</v>
      </c>
      <c r="C8" s="645" t="s">
        <v>197</v>
      </c>
      <c r="D8" s="648" t="s">
        <v>198</v>
      </c>
      <c r="E8" s="651" t="s">
        <v>199</v>
      </c>
      <c r="F8" s="652"/>
      <c r="G8" s="652"/>
      <c r="H8" s="652"/>
      <c r="I8" s="652"/>
      <c r="J8" s="653"/>
      <c r="K8" s="628" t="s">
        <v>200</v>
      </c>
      <c r="L8" s="629"/>
    </row>
    <row r="9" spans="1:12" ht="13.5" x14ac:dyDescent="0.2">
      <c r="A9" s="640"/>
      <c r="B9" s="643"/>
      <c r="C9" s="646"/>
      <c r="D9" s="649"/>
      <c r="E9" s="165" t="s">
        <v>8</v>
      </c>
      <c r="F9" s="166" t="s">
        <v>9</v>
      </c>
      <c r="G9" s="166" t="s">
        <v>10</v>
      </c>
      <c r="H9" s="166" t="s">
        <v>11</v>
      </c>
      <c r="I9" s="166" t="s">
        <v>12</v>
      </c>
      <c r="J9" s="167" t="s">
        <v>13</v>
      </c>
      <c r="K9" s="630" t="s">
        <v>201</v>
      </c>
      <c r="L9" s="632" t="s">
        <v>202</v>
      </c>
    </row>
    <row r="10" spans="1:12" ht="26.25" thickBot="1" x14ac:dyDescent="0.25">
      <c r="A10" s="641"/>
      <c r="B10" s="644"/>
      <c r="C10" s="647"/>
      <c r="D10" s="650"/>
      <c r="E10" s="168" t="s">
        <v>203</v>
      </c>
      <c r="F10" s="169" t="s">
        <v>203</v>
      </c>
      <c r="G10" s="169" t="s">
        <v>203</v>
      </c>
      <c r="H10" s="169" t="s">
        <v>203</v>
      </c>
      <c r="I10" s="169" t="s">
        <v>203</v>
      </c>
      <c r="J10" s="170" t="s">
        <v>203</v>
      </c>
      <c r="K10" s="631"/>
      <c r="L10" s="633"/>
    </row>
    <row r="11" spans="1:12" ht="38.25" x14ac:dyDescent="0.2">
      <c r="A11" s="171">
        <v>1</v>
      </c>
      <c r="B11" s="246" t="s">
        <v>379</v>
      </c>
      <c r="C11" s="247" t="s">
        <v>204</v>
      </c>
      <c r="D11" s="248">
        <v>3</v>
      </c>
      <c r="E11" s="175">
        <v>0</v>
      </c>
      <c r="F11" s="175"/>
      <c r="G11" s="175"/>
      <c r="H11" s="175"/>
      <c r="I11" s="175"/>
      <c r="J11" s="175"/>
      <c r="K11" s="176">
        <f t="shared" ref="K11:K18" si="0">AVERAGE(E11:J11)</f>
        <v>0</v>
      </c>
      <c r="L11" s="177">
        <f t="shared" ref="L11:L18" si="1">K11*D11</f>
        <v>0</v>
      </c>
    </row>
    <row r="12" spans="1:12" ht="38.25" x14ac:dyDescent="0.2">
      <c r="A12" s="179">
        <v>2</v>
      </c>
      <c r="B12" s="180" t="s">
        <v>380</v>
      </c>
      <c r="C12" s="186" t="s">
        <v>204</v>
      </c>
      <c r="D12" s="182">
        <v>3</v>
      </c>
      <c r="E12" s="183">
        <v>0</v>
      </c>
      <c r="F12" s="183"/>
      <c r="G12" s="183"/>
      <c r="H12" s="183"/>
      <c r="I12" s="183"/>
      <c r="J12" s="183"/>
      <c r="K12" s="184">
        <f t="shared" si="0"/>
        <v>0</v>
      </c>
      <c r="L12" s="185">
        <f t="shared" si="1"/>
        <v>0</v>
      </c>
    </row>
    <row r="13" spans="1:12" ht="25.5" x14ac:dyDescent="0.2">
      <c r="A13" s="179">
        <v>3</v>
      </c>
      <c r="B13" s="282" t="s">
        <v>381</v>
      </c>
      <c r="C13" s="181" t="s">
        <v>205</v>
      </c>
      <c r="D13" s="182">
        <v>2</v>
      </c>
      <c r="E13" s="183">
        <v>0</v>
      </c>
      <c r="F13" s="183"/>
      <c r="G13" s="183"/>
      <c r="H13" s="183"/>
      <c r="I13" s="183"/>
      <c r="J13" s="183"/>
      <c r="K13" s="184">
        <f t="shared" si="0"/>
        <v>0</v>
      </c>
      <c r="L13" s="185">
        <f t="shared" si="1"/>
        <v>0</v>
      </c>
    </row>
    <row r="14" spans="1:12" ht="25.5" x14ac:dyDescent="0.2">
      <c r="A14" s="179">
        <v>4</v>
      </c>
      <c r="B14" s="282" t="s">
        <v>382</v>
      </c>
      <c r="C14" s="181" t="s">
        <v>205</v>
      </c>
      <c r="D14" s="182">
        <v>3</v>
      </c>
      <c r="E14" s="183">
        <v>0</v>
      </c>
      <c r="F14" s="183"/>
      <c r="G14" s="183"/>
      <c r="H14" s="183"/>
      <c r="I14" s="183"/>
      <c r="J14" s="183"/>
      <c r="K14" s="184">
        <f t="shared" si="0"/>
        <v>0</v>
      </c>
      <c r="L14" s="185">
        <f t="shared" si="1"/>
        <v>0</v>
      </c>
    </row>
    <row r="15" spans="1:12" x14ac:dyDescent="0.2">
      <c r="A15" s="179">
        <v>5</v>
      </c>
      <c r="B15" s="282" t="s">
        <v>276</v>
      </c>
      <c r="C15" s="181" t="s">
        <v>197</v>
      </c>
      <c r="D15" s="182">
        <v>1</v>
      </c>
      <c r="E15" s="183">
        <v>0</v>
      </c>
      <c r="F15" s="183"/>
      <c r="G15" s="183"/>
      <c r="H15" s="183"/>
      <c r="I15" s="183"/>
      <c r="J15" s="183"/>
      <c r="K15" s="184">
        <f t="shared" si="0"/>
        <v>0</v>
      </c>
      <c r="L15" s="185">
        <f t="shared" si="1"/>
        <v>0</v>
      </c>
    </row>
    <row r="16" spans="1:12" x14ac:dyDescent="0.2">
      <c r="A16" s="179">
        <v>6</v>
      </c>
      <c r="B16" s="282" t="s">
        <v>516</v>
      </c>
      <c r="C16" s="315" t="s">
        <v>197</v>
      </c>
      <c r="D16" s="362">
        <v>3</v>
      </c>
      <c r="E16" s="183">
        <v>0</v>
      </c>
      <c r="F16" s="183"/>
      <c r="G16" s="183"/>
      <c r="H16" s="183"/>
      <c r="I16" s="183"/>
      <c r="J16" s="183"/>
      <c r="K16" s="184">
        <f t="shared" si="0"/>
        <v>0</v>
      </c>
      <c r="L16" s="185">
        <f t="shared" si="1"/>
        <v>0</v>
      </c>
    </row>
    <row r="17" spans="1:12" x14ac:dyDescent="0.2">
      <c r="A17" s="179">
        <v>7</v>
      </c>
      <c r="B17" s="282" t="s">
        <v>517</v>
      </c>
      <c r="C17" s="315" t="s">
        <v>205</v>
      </c>
      <c r="D17" s="362">
        <v>1</v>
      </c>
      <c r="E17" s="183">
        <v>0</v>
      </c>
      <c r="F17" s="183"/>
      <c r="G17" s="183"/>
      <c r="H17" s="183"/>
      <c r="I17" s="183"/>
      <c r="J17" s="183"/>
      <c r="K17" s="184">
        <f t="shared" si="0"/>
        <v>0</v>
      </c>
      <c r="L17" s="185">
        <f t="shared" si="1"/>
        <v>0</v>
      </c>
    </row>
    <row r="18" spans="1:12" ht="13.5" thickBot="1" x14ac:dyDescent="0.25">
      <c r="A18" s="179">
        <v>8</v>
      </c>
      <c r="B18" s="282" t="s">
        <v>518</v>
      </c>
      <c r="C18" s="315" t="s">
        <v>197</v>
      </c>
      <c r="D18" s="266">
        <v>12</v>
      </c>
      <c r="E18" s="183">
        <v>0</v>
      </c>
      <c r="F18" s="183"/>
      <c r="G18" s="183"/>
      <c r="H18" s="183"/>
      <c r="I18" s="183"/>
      <c r="J18" s="183"/>
      <c r="K18" s="184">
        <f t="shared" si="0"/>
        <v>0</v>
      </c>
      <c r="L18" s="185">
        <f t="shared" si="1"/>
        <v>0</v>
      </c>
    </row>
    <row r="19" spans="1:12" ht="13.5" thickBot="1" x14ac:dyDescent="0.25">
      <c r="A19" s="634" t="s">
        <v>384</v>
      </c>
      <c r="B19" s="635"/>
      <c r="C19" s="635"/>
      <c r="D19" s="636"/>
      <c r="E19" s="187"/>
      <c r="F19" s="188"/>
      <c r="G19" s="188"/>
      <c r="H19" s="188"/>
      <c r="I19" s="188"/>
      <c r="J19" s="189"/>
      <c r="K19" s="637">
        <f>SUM(L11:L18)</f>
        <v>0</v>
      </c>
      <c r="L19" s="638"/>
    </row>
    <row r="20" spans="1:12" ht="5.25" customHeight="1" thickBot="1" x14ac:dyDescent="0.25"/>
    <row r="21" spans="1:12" ht="13.5" thickBot="1" x14ac:dyDescent="0.25">
      <c r="A21" s="634" t="s">
        <v>385</v>
      </c>
      <c r="B21" s="635"/>
      <c r="C21" s="635"/>
      <c r="D21" s="635"/>
      <c r="E21" s="635"/>
      <c r="F21" s="635"/>
      <c r="G21" s="635"/>
      <c r="H21" s="635"/>
      <c r="I21" s="635"/>
      <c r="J21" s="636"/>
      <c r="K21" s="654">
        <f>K19/12</f>
        <v>0</v>
      </c>
      <c r="L21" s="655"/>
    </row>
    <row r="23" spans="1:12" ht="13.5" thickBot="1" x14ac:dyDescent="0.25">
      <c r="A23" s="133"/>
      <c r="B23" s="7"/>
      <c r="C23" s="7"/>
      <c r="D23" s="7"/>
      <c r="E23" s="7"/>
      <c r="F23" s="7"/>
      <c r="G23" s="7"/>
      <c r="H23" s="7"/>
      <c r="I23" s="7"/>
      <c r="J23" s="7"/>
      <c r="K23" s="7"/>
      <c r="L23" s="134"/>
    </row>
    <row r="24" spans="1:12" ht="15.75" thickBot="1" x14ac:dyDescent="0.25">
      <c r="A24" s="657" t="s">
        <v>206</v>
      </c>
      <c r="B24" s="658"/>
      <c r="C24" s="658"/>
      <c r="D24" s="658"/>
      <c r="E24" s="658"/>
      <c r="F24" s="658"/>
      <c r="G24" s="658"/>
      <c r="H24" s="658"/>
      <c r="I24" s="658"/>
      <c r="J24" s="658"/>
      <c r="K24" s="659">
        <f>K21</f>
        <v>0</v>
      </c>
      <c r="L24" s="660"/>
    </row>
    <row r="25" spans="1:12" ht="10.5" customHeight="1" x14ac:dyDescent="0.2"/>
    <row r="26" spans="1:12" ht="10.5" customHeight="1" thickBot="1" x14ac:dyDescent="0.25"/>
    <row r="27" spans="1:12" ht="17.25" customHeight="1" x14ac:dyDescent="0.2">
      <c r="A27" s="661"/>
      <c r="B27" s="662"/>
      <c r="C27" s="667" t="s">
        <v>207</v>
      </c>
      <c r="D27" s="670"/>
      <c r="E27" s="671"/>
      <c r="F27" s="671"/>
      <c r="G27" s="671"/>
      <c r="H27" s="671"/>
      <c r="I27" s="671"/>
      <c r="J27" s="671"/>
      <c r="K27" s="671"/>
      <c r="L27" s="672"/>
    </row>
    <row r="28" spans="1:12" ht="24.75" customHeight="1" x14ac:dyDescent="0.2">
      <c r="A28" s="663"/>
      <c r="B28" s="664"/>
      <c r="C28" s="668"/>
      <c r="D28" s="673"/>
      <c r="E28" s="674"/>
      <c r="F28" s="674"/>
      <c r="G28" s="674"/>
      <c r="H28" s="674"/>
      <c r="I28" s="674"/>
      <c r="J28" s="674"/>
      <c r="K28" s="674"/>
      <c r="L28" s="675"/>
    </row>
    <row r="29" spans="1:12" x14ac:dyDescent="0.2">
      <c r="A29" s="663"/>
      <c r="B29" s="664"/>
      <c r="C29" s="668"/>
      <c r="D29" s="673"/>
      <c r="E29" s="674"/>
      <c r="F29" s="674"/>
      <c r="G29" s="674"/>
      <c r="H29" s="674"/>
      <c r="I29" s="674"/>
      <c r="J29" s="674"/>
      <c r="K29" s="674"/>
      <c r="L29" s="675"/>
    </row>
    <row r="30" spans="1:12" ht="13.5" thickBot="1" x14ac:dyDescent="0.25">
      <c r="A30" s="665"/>
      <c r="B30" s="666"/>
      <c r="C30" s="669"/>
      <c r="D30" s="676"/>
      <c r="E30" s="677"/>
      <c r="F30" s="677"/>
      <c r="G30" s="677"/>
      <c r="H30" s="677"/>
      <c r="I30" s="677"/>
      <c r="J30" s="677"/>
      <c r="K30" s="677"/>
      <c r="L30" s="678"/>
    </row>
    <row r="31" spans="1:12" ht="9.75" customHeight="1" x14ac:dyDescent="0.2"/>
    <row r="32" spans="1:12" ht="9.75" customHeight="1" thickBot="1" x14ac:dyDescent="0.25"/>
    <row r="33" spans="1:12" x14ac:dyDescent="0.2">
      <c r="A33" s="656" t="s">
        <v>282</v>
      </c>
      <c r="B33" s="547"/>
      <c r="C33" s="547"/>
      <c r="D33" s="547"/>
      <c r="E33" s="547"/>
      <c r="F33" s="547"/>
      <c r="G33" s="547"/>
      <c r="H33" s="547"/>
      <c r="I33" s="547"/>
      <c r="J33" s="547"/>
      <c r="K33" s="547"/>
      <c r="L33" s="548"/>
    </row>
    <row r="34" spans="1:12" x14ac:dyDescent="0.2">
      <c r="A34" s="549"/>
      <c r="B34" s="550"/>
      <c r="C34" s="550"/>
      <c r="D34" s="550"/>
      <c r="E34" s="550"/>
      <c r="F34" s="550"/>
      <c r="G34" s="550"/>
      <c r="H34" s="550"/>
      <c r="I34" s="550"/>
      <c r="J34" s="550"/>
      <c r="K34" s="550"/>
      <c r="L34" s="551"/>
    </row>
    <row r="35" spans="1:12" x14ac:dyDescent="0.2">
      <c r="A35" s="549"/>
      <c r="B35" s="550"/>
      <c r="C35" s="550"/>
      <c r="D35" s="550"/>
      <c r="E35" s="550"/>
      <c r="F35" s="550"/>
      <c r="G35" s="550"/>
      <c r="H35" s="550"/>
      <c r="I35" s="550"/>
      <c r="J35" s="550"/>
      <c r="K35" s="550"/>
      <c r="L35" s="551"/>
    </row>
    <row r="36" spans="1:12" x14ac:dyDescent="0.2">
      <c r="A36" s="549"/>
      <c r="B36" s="550"/>
      <c r="C36" s="550"/>
      <c r="D36" s="550"/>
      <c r="E36" s="550"/>
      <c r="F36" s="550"/>
      <c r="G36" s="550"/>
      <c r="H36" s="550"/>
      <c r="I36" s="550"/>
      <c r="J36" s="550"/>
      <c r="K36" s="550"/>
      <c r="L36" s="551"/>
    </row>
    <row r="37" spans="1:12" ht="13.5" thickBot="1" x14ac:dyDescent="0.25">
      <c r="A37" s="552"/>
      <c r="B37" s="553"/>
      <c r="C37" s="553"/>
      <c r="D37" s="553"/>
      <c r="E37" s="553"/>
      <c r="F37" s="553"/>
      <c r="G37" s="553"/>
      <c r="H37" s="553"/>
      <c r="I37" s="553"/>
      <c r="J37" s="553"/>
      <c r="K37" s="553"/>
      <c r="L37" s="554"/>
    </row>
    <row r="38" spans="1:12" ht="13.5" thickBot="1" x14ac:dyDescent="0.25"/>
    <row r="39" spans="1:12" ht="12.75" customHeight="1" x14ac:dyDescent="0.2">
      <c r="A39" s="596" t="s">
        <v>277</v>
      </c>
      <c r="B39" s="597"/>
      <c r="C39" s="597"/>
      <c r="D39" s="597"/>
      <c r="E39" s="597"/>
      <c r="F39" s="597"/>
      <c r="G39" s="597"/>
      <c r="H39" s="597"/>
      <c r="I39" s="597"/>
      <c r="J39" s="597"/>
      <c r="K39" s="597"/>
      <c r="L39" s="598"/>
    </row>
    <row r="40" spans="1:12" ht="12.75" customHeight="1" x14ac:dyDescent="0.2">
      <c r="A40" s="599"/>
      <c r="B40" s="600"/>
      <c r="C40" s="600"/>
      <c r="D40" s="600"/>
      <c r="E40" s="600"/>
      <c r="F40" s="600"/>
      <c r="G40" s="600"/>
      <c r="H40" s="600"/>
      <c r="I40" s="600"/>
      <c r="J40" s="600"/>
      <c r="K40" s="600"/>
      <c r="L40" s="601"/>
    </row>
    <row r="41" spans="1:12" ht="13.5" thickBot="1" x14ac:dyDescent="0.25">
      <c r="A41" s="602"/>
      <c r="B41" s="603"/>
      <c r="C41" s="603"/>
      <c r="D41" s="603"/>
      <c r="E41" s="603"/>
      <c r="F41" s="603"/>
      <c r="G41" s="603"/>
      <c r="H41" s="603"/>
      <c r="I41" s="603"/>
      <c r="J41" s="603"/>
      <c r="K41" s="603"/>
      <c r="L41" s="604"/>
    </row>
  </sheetData>
  <mergeCells count="38">
    <mergeCell ref="A21:J21"/>
    <mergeCell ref="K21:L21"/>
    <mergeCell ref="A33:L37"/>
    <mergeCell ref="A24:J24"/>
    <mergeCell ref="K24:L24"/>
    <mergeCell ref="A27:B30"/>
    <mergeCell ref="C27:C30"/>
    <mergeCell ref="D27:L30"/>
    <mergeCell ref="K9:K10"/>
    <mergeCell ref="L9:L10"/>
    <mergeCell ref="A19:D19"/>
    <mergeCell ref="K19:L19"/>
    <mergeCell ref="A8:A10"/>
    <mergeCell ref="B8:B10"/>
    <mergeCell ref="C8:C10"/>
    <mergeCell ref="D8:D10"/>
    <mergeCell ref="E8:J8"/>
    <mergeCell ref="K6:L6"/>
    <mergeCell ref="B7:D7"/>
    <mergeCell ref="F7:I7"/>
    <mergeCell ref="K7:L7"/>
    <mergeCell ref="K8:L8"/>
    <mergeCell ref="A39:L41"/>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s>
  <hyperlinks>
    <hyperlink ref="F2" r:id="rId1" xr:uid="{00000000-0004-0000-0600-000000000000}"/>
    <hyperlink ref="F3" r:id="rId2" xr:uid="{00000000-0004-0000-0600-000001000000}"/>
    <hyperlink ref="F4" r:id="rId3" xr:uid="{00000000-0004-0000-0600-000002000000}"/>
    <hyperlink ref="F5" r:id="rId4" xr:uid="{00000000-0004-0000-0600-000003000000}"/>
    <hyperlink ref="F6" r:id="rId5" xr:uid="{00000000-0004-0000-0600-000004000000}"/>
    <hyperlink ref="F7" r:id="rId6" xr:uid="{00000000-0004-0000-0600-000005000000}"/>
  </hyperlinks>
  <pageMargins left="0.511811024" right="0.511811024" top="0.78740157499999996" bottom="0.78740157499999996" header="0.31496062000000002" footer="0.31496062000000002"/>
  <pageSetup paperSize="9" orientation="landscape" verticalDpi="0" r:id="rId7"/>
  <drawing r:id="rId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L76"/>
  <sheetViews>
    <sheetView workbookViewId="0">
      <selection sqref="A1:L1"/>
    </sheetView>
  </sheetViews>
  <sheetFormatPr defaultRowHeight="12.75" x14ac:dyDescent="0.2"/>
  <cols>
    <col min="1" max="1" width="3.7109375" style="190" bestFit="1" customWidth="1"/>
    <col min="2" max="2" width="47.7109375" customWidth="1"/>
    <col min="3" max="3" width="6.7109375" customWidth="1"/>
    <col min="4" max="4" width="5.5703125" customWidth="1"/>
    <col min="5" max="5" width="9.140625" customWidth="1"/>
    <col min="6" max="6" width="8.85546875" customWidth="1"/>
    <col min="7" max="7" width="8.7109375" customWidth="1"/>
    <col min="8" max="8" width="9" customWidth="1"/>
    <col min="9" max="9" width="9.140625" customWidth="1"/>
    <col min="10" max="10" width="9.28515625" customWidth="1"/>
    <col min="11" max="11" width="10" customWidth="1"/>
    <col min="12" max="12" width="11"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21" customHeight="1" thickBot="1" x14ac:dyDescent="0.25">
      <c r="A1" s="605" t="s">
        <v>604</v>
      </c>
      <c r="B1" s="606"/>
      <c r="C1" s="606"/>
      <c r="D1" s="606"/>
      <c r="E1" s="606"/>
      <c r="F1" s="606"/>
      <c r="G1" s="606"/>
      <c r="H1" s="606"/>
      <c r="I1" s="606"/>
      <c r="J1" s="606"/>
      <c r="K1" s="606"/>
      <c r="L1" s="607"/>
    </row>
    <row r="2" spans="1:12" x14ac:dyDescent="0.2">
      <c r="A2" s="250" t="s">
        <v>8</v>
      </c>
      <c r="B2" s="719" t="s">
        <v>416</v>
      </c>
      <c r="C2" s="608"/>
      <c r="D2" s="608"/>
      <c r="E2" s="155" t="s">
        <v>184</v>
      </c>
      <c r="F2" s="720" t="s">
        <v>425</v>
      </c>
      <c r="G2" s="721"/>
      <c r="H2" s="721"/>
      <c r="I2" s="721"/>
      <c r="J2" s="155" t="s">
        <v>186</v>
      </c>
      <c r="K2" s="608" t="s">
        <v>426</v>
      </c>
      <c r="L2" s="610"/>
    </row>
    <row r="3" spans="1:12" x14ac:dyDescent="0.2">
      <c r="A3" s="251" t="s">
        <v>9</v>
      </c>
      <c r="B3" s="718" t="s">
        <v>417</v>
      </c>
      <c r="C3" s="611"/>
      <c r="D3" s="611"/>
      <c r="E3" s="157" t="s">
        <v>184</v>
      </c>
      <c r="F3" s="612" t="s">
        <v>425</v>
      </c>
      <c r="G3" s="613"/>
      <c r="H3" s="613"/>
      <c r="I3" s="613"/>
      <c r="J3" s="157" t="s">
        <v>186</v>
      </c>
      <c r="K3" s="611" t="s">
        <v>426</v>
      </c>
      <c r="L3" s="619"/>
    </row>
    <row r="4" spans="1:12" x14ac:dyDescent="0.2">
      <c r="A4" s="252" t="s">
        <v>10</v>
      </c>
      <c r="B4" s="712" t="s">
        <v>419</v>
      </c>
      <c r="C4" s="616"/>
      <c r="D4" s="616"/>
      <c r="E4" s="159" t="s">
        <v>184</v>
      </c>
      <c r="F4" s="617" t="s">
        <v>420</v>
      </c>
      <c r="G4" s="717"/>
      <c r="H4" s="717"/>
      <c r="I4" s="717"/>
      <c r="J4" s="159" t="s">
        <v>186</v>
      </c>
      <c r="K4" s="616"/>
      <c r="L4" s="618"/>
    </row>
    <row r="5" spans="1:12" x14ac:dyDescent="0.2">
      <c r="A5" s="251" t="s">
        <v>11</v>
      </c>
      <c r="B5" s="718" t="s">
        <v>421</v>
      </c>
      <c r="C5" s="611"/>
      <c r="D5" s="611"/>
      <c r="E5" s="157" t="s">
        <v>184</v>
      </c>
      <c r="F5" s="612" t="s">
        <v>422</v>
      </c>
      <c r="G5" s="614"/>
      <c r="H5" s="614"/>
      <c r="I5" s="614"/>
      <c r="J5" s="157" t="s">
        <v>186</v>
      </c>
      <c r="K5" s="611"/>
      <c r="L5" s="619"/>
    </row>
    <row r="6" spans="1:12" x14ac:dyDescent="0.2">
      <c r="A6" s="252" t="s">
        <v>12</v>
      </c>
      <c r="B6" s="712" t="s">
        <v>423</v>
      </c>
      <c r="C6" s="616"/>
      <c r="D6" s="616"/>
      <c r="E6" s="159" t="s">
        <v>184</v>
      </c>
      <c r="F6" s="617" t="s">
        <v>424</v>
      </c>
      <c r="G6" s="616"/>
      <c r="H6" s="616"/>
      <c r="I6" s="616"/>
      <c r="J6" s="159" t="s">
        <v>186</v>
      </c>
      <c r="K6" s="616"/>
      <c r="L6" s="618"/>
    </row>
    <row r="7" spans="1:12" ht="13.5" thickBot="1" x14ac:dyDescent="0.25">
      <c r="A7" s="253" t="s">
        <v>13</v>
      </c>
      <c r="B7" s="713" t="s">
        <v>427</v>
      </c>
      <c r="C7" s="624"/>
      <c r="D7" s="624"/>
      <c r="E7" s="163" t="s">
        <v>184</v>
      </c>
      <c r="F7" s="714" t="s">
        <v>428</v>
      </c>
      <c r="G7" s="715"/>
      <c r="H7" s="715"/>
      <c r="I7" s="716"/>
      <c r="J7" s="164" t="s">
        <v>186</v>
      </c>
      <c r="K7" s="624"/>
      <c r="L7" s="627"/>
    </row>
    <row r="8" spans="1:12" x14ac:dyDescent="0.2">
      <c r="A8" s="639" t="s">
        <v>196</v>
      </c>
      <c r="B8" s="642" t="s">
        <v>429</v>
      </c>
      <c r="C8" s="645" t="s">
        <v>197</v>
      </c>
      <c r="D8" s="648" t="s">
        <v>198</v>
      </c>
      <c r="E8" s="651" t="s">
        <v>199</v>
      </c>
      <c r="F8" s="652"/>
      <c r="G8" s="652"/>
      <c r="H8" s="652"/>
      <c r="I8" s="652"/>
      <c r="J8" s="653"/>
      <c r="K8" s="628" t="s">
        <v>200</v>
      </c>
      <c r="L8" s="629"/>
    </row>
    <row r="9" spans="1:12" ht="13.5" x14ac:dyDescent="0.2">
      <c r="A9" s="640"/>
      <c r="B9" s="706"/>
      <c r="C9" s="646"/>
      <c r="D9" s="649"/>
      <c r="E9" s="165" t="s">
        <v>8</v>
      </c>
      <c r="F9" s="166" t="s">
        <v>9</v>
      </c>
      <c r="G9" s="166" t="s">
        <v>10</v>
      </c>
      <c r="H9" s="166" t="s">
        <v>11</v>
      </c>
      <c r="I9" s="166" t="s">
        <v>12</v>
      </c>
      <c r="J9" s="167" t="s">
        <v>13</v>
      </c>
      <c r="K9" s="630" t="s">
        <v>201</v>
      </c>
      <c r="L9" s="632" t="s">
        <v>202</v>
      </c>
    </row>
    <row r="10" spans="1:12" ht="26.25" thickBot="1" x14ac:dyDescent="0.25">
      <c r="A10" s="705"/>
      <c r="B10" s="707"/>
      <c r="C10" s="708"/>
      <c r="D10" s="709"/>
      <c r="E10" s="295" t="s">
        <v>203</v>
      </c>
      <c r="F10" s="296" t="s">
        <v>203</v>
      </c>
      <c r="G10" s="296" t="s">
        <v>203</v>
      </c>
      <c r="H10" s="296" t="s">
        <v>203</v>
      </c>
      <c r="I10" s="296" t="s">
        <v>203</v>
      </c>
      <c r="J10" s="297" t="s">
        <v>203</v>
      </c>
      <c r="K10" s="710"/>
      <c r="L10" s="711"/>
    </row>
    <row r="11" spans="1:12" s="178" customFormat="1" ht="63.75" x14ac:dyDescent="0.2">
      <c r="A11" s="254">
        <v>1</v>
      </c>
      <c r="B11" s="300" t="s">
        <v>389</v>
      </c>
      <c r="C11" s="301" t="s">
        <v>412</v>
      </c>
      <c r="D11" s="301">
        <v>4</v>
      </c>
      <c r="E11" s="255">
        <v>0</v>
      </c>
      <c r="F11" s="255"/>
      <c r="G11" s="255"/>
      <c r="H11" s="255"/>
      <c r="I11" s="255"/>
      <c r="J11" s="255"/>
      <c r="K11" s="176">
        <f>AVERAGE(E11:J11)</f>
        <v>0</v>
      </c>
      <c r="L11" s="177">
        <f>K11*D11</f>
        <v>0</v>
      </c>
    </row>
    <row r="12" spans="1:12" s="178" customFormat="1" x14ac:dyDescent="0.2">
      <c r="A12" s="179">
        <v>2</v>
      </c>
      <c r="B12" s="292" t="s">
        <v>390</v>
      </c>
      <c r="C12" s="294" t="s">
        <v>413</v>
      </c>
      <c r="D12" s="294">
        <v>2</v>
      </c>
      <c r="E12" s="183">
        <v>0</v>
      </c>
      <c r="F12" s="183"/>
      <c r="G12" s="183"/>
      <c r="H12" s="183"/>
      <c r="I12" s="183"/>
      <c r="J12" s="183"/>
      <c r="K12" s="184">
        <f>AVERAGE(E12:J12)</f>
        <v>0</v>
      </c>
      <c r="L12" s="185">
        <f>K12*D12</f>
        <v>0</v>
      </c>
    </row>
    <row r="13" spans="1:12" s="178" customFormat="1" ht="38.25" x14ac:dyDescent="0.2">
      <c r="A13" s="179">
        <v>3</v>
      </c>
      <c r="B13" s="293" t="s">
        <v>391</v>
      </c>
      <c r="C13" s="294" t="s">
        <v>413</v>
      </c>
      <c r="D13" s="294">
        <v>3</v>
      </c>
      <c r="E13" s="183">
        <v>0</v>
      </c>
      <c r="F13" s="183"/>
      <c r="G13" s="183"/>
      <c r="H13" s="183"/>
      <c r="I13" s="183"/>
      <c r="J13" s="183"/>
      <c r="K13" s="184">
        <f>AVERAGE(E13:J13)</f>
        <v>0</v>
      </c>
      <c r="L13" s="185">
        <f>K13*D13</f>
        <v>0</v>
      </c>
    </row>
    <row r="14" spans="1:12" s="178" customFormat="1" ht="51" x14ac:dyDescent="0.2">
      <c r="A14" s="179">
        <v>4</v>
      </c>
      <c r="B14" s="293" t="s">
        <v>392</v>
      </c>
      <c r="C14" s="294" t="s">
        <v>413</v>
      </c>
      <c r="D14" s="294">
        <v>4</v>
      </c>
      <c r="E14" s="183">
        <v>0</v>
      </c>
      <c r="F14" s="183"/>
      <c r="G14" s="183"/>
      <c r="H14" s="183"/>
      <c r="I14" s="183"/>
      <c r="J14" s="183"/>
      <c r="K14" s="184">
        <f t="shared" ref="K14:K33" si="0">AVERAGE(E14:J14)</f>
        <v>0</v>
      </c>
      <c r="L14" s="185">
        <f>K14*D14</f>
        <v>0</v>
      </c>
    </row>
    <row r="15" spans="1:12" s="178" customFormat="1" ht="76.5" x14ac:dyDescent="0.2">
      <c r="A15" s="179">
        <v>5</v>
      </c>
      <c r="B15" s="293" t="s">
        <v>393</v>
      </c>
      <c r="C15" s="294" t="s">
        <v>413</v>
      </c>
      <c r="D15" s="294">
        <v>20</v>
      </c>
      <c r="E15" s="183">
        <v>0</v>
      </c>
      <c r="F15" s="183"/>
      <c r="G15" s="183"/>
      <c r="H15" s="183"/>
      <c r="I15" s="183"/>
      <c r="J15" s="183"/>
      <c r="K15" s="184">
        <f t="shared" si="0"/>
        <v>0</v>
      </c>
      <c r="L15" s="185">
        <f t="shared" ref="L15:L33" si="1">K15*D15</f>
        <v>0</v>
      </c>
    </row>
    <row r="16" spans="1:12" s="178" customFormat="1" ht="51" x14ac:dyDescent="0.2">
      <c r="A16" s="179">
        <v>6</v>
      </c>
      <c r="B16" s="293" t="s">
        <v>394</v>
      </c>
      <c r="C16" s="294" t="s">
        <v>413</v>
      </c>
      <c r="D16" s="294">
        <v>4</v>
      </c>
      <c r="E16" s="183">
        <v>0</v>
      </c>
      <c r="F16" s="183"/>
      <c r="G16" s="183"/>
      <c r="H16" s="183"/>
      <c r="I16" s="183"/>
      <c r="J16" s="183"/>
      <c r="K16" s="184">
        <f t="shared" si="0"/>
        <v>0</v>
      </c>
      <c r="L16" s="185">
        <f t="shared" si="1"/>
        <v>0</v>
      </c>
    </row>
    <row r="17" spans="1:12" s="178" customFormat="1" ht="38.25" x14ac:dyDescent="0.2">
      <c r="A17" s="179">
        <v>7</v>
      </c>
      <c r="B17" s="293" t="s">
        <v>395</v>
      </c>
      <c r="C17" s="294" t="s">
        <v>413</v>
      </c>
      <c r="D17" s="294">
        <v>1</v>
      </c>
      <c r="E17" s="183">
        <v>0</v>
      </c>
      <c r="F17" s="183"/>
      <c r="G17" s="183"/>
      <c r="H17" s="183"/>
      <c r="I17" s="183"/>
      <c r="J17" s="183"/>
      <c r="K17" s="184">
        <f t="shared" si="0"/>
        <v>0</v>
      </c>
      <c r="L17" s="185">
        <f t="shared" si="1"/>
        <v>0</v>
      </c>
    </row>
    <row r="18" spans="1:12" s="178" customFormat="1" ht="63.75" x14ac:dyDescent="0.2">
      <c r="A18" s="179">
        <v>8</v>
      </c>
      <c r="B18" s="293" t="s">
        <v>396</v>
      </c>
      <c r="C18" s="294" t="s">
        <v>413</v>
      </c>
      <c r="D18" s="294">
        <v>2</v>
      </c>
      <c r="E18" s="183">
        <v>0</v>
      </c>
      <c r="F18" s="183"/>
      <c r="G18" s="183"/>
      <c r="H18" s="183"/>
      <c r="I18" s="183"/>
      <c r="J18" s="183"/>
      <c r="K18" s="184">
        <f>AVERAGE(E18:J18)</f>
        <v>0</v>
      </c>
      <c r="L18" s="185">
        <f>K18*D18</f>
        <v>0</v>
      </c>
    </row>
    <row r="19" spans="1:12" s="178" customFormat="1" x14ac:dyDescent="0.2">
      <c r="A19" s="179">
        <v>9</v>
      </c>
      <c r="B19" s="293" t="s">
        <v>397</v>
      </c>
      <c r="C19" s="294" t="s">
        <v>413</v>
      </c>
      <c r="D19" s="294">
        <v>4</v>
      </c>
      <c r="E19" s="183">
        <v>0</v>
      </c>
      <c r="F19" s="183"/>
      <c r="G19" s="183"/>
      <c r="H19" s="183"/>
      <c r="I19" s="183"/>
      <c r="J19" s="183"/>
      <c r="K19" s="184">
        <f t="shared" si="0"/>
        <v>0</v>
      </c>
      <c r="L19" s="185">
        <f>K19*D19</f>
        <v>0</v>
      </c>
    </row>
    <row r="20" spans="1:12" s="178" customFormat="1" x14ac:dyDescent="0.2">
      <c r="A20" s="179">
        <v>10</v>
      </c>
      <c r="B20" s="293" t="s">
        <v>398</v>
      </c>
      <c r="C20" s="294" t="s">
        <v>415</v>
      </c>
      <c r="D20" s="294">
        <v>1</v>
      </c>
      <c r="E20" s="183">
        <v>0</v>
      </c>
      <c r="F20" s="183"/>
      <c r="G20" s="183"/>
      <c r="H20" s="183"/>
      <c r="I20" s="183"/>
      <c r="J20" s="183"/>
      <c r="K20" s="184">
        <f t="shared" si="0"/>
        <v>0</v>
      </c>
      <c r="L20" s="185">
        <f t="shared" si="1"/>
        <v>0</v>
      </c>
    </row>
    <row r="21" spans="1:12" s="178" customFormat="1" x14ac:dyDescent="0.2">
      <c r="A21" s="179">
        <v>11</v>
      </c>
      <c r="B21" s="293" t="s">
        <v>399</v>
      </c>
      <c r="C21" s="294" t="s">
        <v>413</v>
      </c>
      <c r="D21" s="294">
        <v>2</v>
      </c>
      <c r="E21" s="183">
        <v>0</v>
      </c>
      <c r="F21" s="183"/>
      <c r="G21" s="183"/>
      <c r="H21" s="183"/>
      <c r="I21" s="183"/>
      <c r="J21" s="183"/>
      <c r="K21" s="184">
        <f t="shared" si="0"/>
        <v>0</v>
      </c>
      <c r="L21" s="185">
        <f t="shared" si="1"/>
        <v>0</v>
      </c>
    </row>
    <row r="22" spans="1:12" s="178" customFormat="1" ht="51" x14ac:dyDescent="0.2">
      <c r="A22" s="179">
        <v>12</v>
      </c>
      <c r="B22" s="293" t="s">
        <v>400</v>
      </c>
      <c r="C22" s="294" t="s">
        <v>413</v>
      </c>
      <c r="D22" s="294">
        <v>4</v>
      </c>
      <c r="E22" s="183">
        <v>0</v>
      </c>
      <c r="F22" s="183"/>
      <c r="G22" s="183"/>
      <c r="H22" s="183"/>
      <c r="I22" s="183"/>
      <c r="J22" s="183"/>
      <c r="K22" s="184">
        <f t="shared" si="0"/>
        <v>0</v>
      </c>
      <c r="L22" s="185">
        <f t="shared" si="1"/>
        <v>0</v>
      </c>
    </row>
    <row r="23" spans="1:12" s="178" customFormat="1" ht="51" x14ac:dyDescent="0.2">
      <c r="A23" s="179">
        <v>13</v>
      </c>
      <c r="B23" s="293" t="s">
        <v>401</v>
      </c>
      <c r="C23" s="294" t="s">
        <v>413</v>
      </c>
      <c r="D23" s="294">
        <v>4</v>
      </c>
      <c r="E23" s="183">
        <v>0</v>
      </c>
      <c r="F23" s="183"/>
      <c r="G23" s="183"/>
      <c r="H23" s="183"/>
      <c r="I23" s="183"/>
      <c r="J23" s="183"/>
      <c r="K23" s="184">
        <f t="shared" si="0"/>
        <v>0</v>
      </c>
      <c r="L23" s="185">
        <f t="shared" si="1"/>
        <v>0</v>
      </c>
    </row>
    <row r="24" spans="1:12" s="178" customFormat="1" ht="25.5" x14ac:dyDescent="0.2">
      <c r="A24" s="179">
        <v>14</v>
      </c>
      <c r="B24" s="293" t="s">
        <v>402</v>
      </c>
      <c r="C24" s="294" t="s">
        <v>413</v>
      </c>
      <c r="D24" s="294">
        <v>4</v>
      </c>
      <c r="E24" s="183">
        <v>0</v>
      </c>
      <c r="F24" s="183"/>
      <c r="G24" s="183"/>
      <c r="H24" s="183"/>
      <c r="I24" s="183"/>
      <c r="J24" s="183"/>
      <c r="K24" s="184">
        <f t="shared" si="0"/>
        <v>0</v>
      </c>
      <c r="L24" s="185">
        <f t="shared" si="1"/>
        <v>0</v>
      </c>
    </row>
    <row r="25" spans="1:12" s="178" customFormat="1" x14ac:dyDescent="0.2">
      <c r="A25" s="179">
        <v>15</v>
      </c>
      <c r="B25" s="293" t="s">
        <v>403</v>
      </c>
      <c r="C25" s="294" t="s">
        <v>413</v>
      </c>
      <c r="D25" s="294">
        <v>3</v>
      </c>
      <c r="E25" s="183">
        <v>0</v>
      </c>
      <c r="F25" s="183"/>
      <c r="G25" s="183"/>
      <c r="H25" s="183"/>
      <c r="I25" s="183"/>
      <c r="J25" s="183"/>
      <c r="K25" s="184">
        <f t="shared" si="0"/>
        <v>0</v>
      </c>
      <c r="L25" s="185">
        <f t="shared" si="1"/>
        <v>0</v>
      </c>
    </row>
    <row r="26" spans="1:12" s="178" customFormat="1" x14ac:dyDescent="0.2">
      <c r="A26" s="179">
        <v>16</v>
      </c>
      <c r="B26" s="293" t="s">
        <v>404</v>
      </c>
      <c r="C26" s="294" t="s">
        <v>413</v>
      </c>
      <c r="D26" s="294">
        <v>2</v>
      </c>
      <c r="E26" s="183">
        <v>0</v>
      </c>
      <c r="F26" s="183"/>
      <c r="G26" s="183"/>
      <c r="H26" s="183"/>
      <c r="I26" s="183"/>
      <c r="J26" s="183"/>
      <c r="K26" s="184">
        <f t="shared" si="0"/>
        <v>0</v>
      </c>
      <c r="L26" s="185">
        <f t="shared" si="1"/>
        <v>0</v>
      </c>
    </row>
    <row r="27" spans="1:12" s="178" customFormat="1" ht="51" x14ac:dyDescent="0.2">
      <c r="A27" s="179">
        <v>17</v>
      </c>
      <c r="B27" s="293" t="s">
        <v>405</v>
      </c>
      <c r="C27" s="294" t="s">
        <v>414</v>
      </c>
      <c r="D27" s="294">
        <v>4</v>
      </c>
      <c r="E27" s="183">
        <v>0</v>
      </c>
      <c r="F27" s="183"/>
      <c r="G27" s="183"/>
      <c r="H27" s="183"/>
      <c r="I27" s="183"/>
      <c r="J27" s="183"/>
      <c r="K27" s="184">
        <f t="shared" si="0"/>
        <v>0</v>
      </c>
      <c r="L27" s="185">
        <f t="shared" si="1"/>
        <v>0</v>
      </c>
    </row>
    <row r="28" spans="1:12" s="178" customFormat="1" x14ac:dyDescent="0.2">
      <c r="A28" s="179">
        <v>18</v>
      </c>
      <c r="B28" s="293" t="s">
        <v>406</v>
      </c>
      <c r="C28" s="294" t="s">
        <v>414</v>
      </c>
      <c r="D28" s="294">
        <v>1</v>
      </c>
      <c r="E28" s="183">
        <v>0</v>
      </c>
      <c r="F28" s="183"/>
      <c r="G28" s="183"/>
      <c r="H28" s="183"/>
      <c r="I28" s="183"/>
      <c r="J28" s="183"/>
      <c r="K28" s="184">
        <f t="shared" si="0"/>
        <v>0</v>
      </c>
      <c r="L28" s="185">
        <f t="shared" si="1"/>
        <v>0</v>
      </c>
    </row>
    <row r="29" spans="1:12" s="178" customFormat="1" ht="51" x14ac:dyDescent="0.2">
      <c r="A29" s="179">
        <v>19</v>
      </c>
      <c r="B29" s="293" t="s">
        <v>407</v>
      </c>
      <c r="C29" s="294" t="s">
        <v>413</v>
      </c>
      <c r="D29" s="294">
        <v>4</v>
      </c>
      <c r="E29" s="183">
        <v>0</v>
      </c>
      <c r="F29" s="183"/>
      <c r="G29" s="183"/>
      <c r="H29" s="183"/>
      <c r="I29" s="183"/>
      <c r="J29" s="183"/>
      <c r="K29" s="184">
        <f t="shared" si="0"/>
        <v>0</v>
      </c>
      <c r="L29" s="185">
        <f t="shared" si="1"/>
        <v>0</v>
      </c>
    </row>
    <row r="30" spans="1:12" s="178" customFormat="1" ht="51" x14ac:dyDescent="0.2">
      <c r="A30" s="179">
        <v>20</v>
      </c>
      <c r="B30" s="293" t="s">
        <v>408</v>
      </c>
      <c r="C30" s="294" t="s">
        <v>413</v>
      </c>
      <c r="D30" s="294">
        <v>4</v>
      </c>
      <c r="E30" s="183">
        <v>0</v>
      </c>
      <c r="F30" s="183"/>
      <c r="G30" s="183"/>
      <c r="H30" s="183"/>
      <c r="I30" s="183"/>
      <c r="J30" s="183"/>
      <c r="K30" s="184">
        <f t="shared" si="0"/>
        <v>0</v>
      </c>
      <c r="L30" s="185">
        <f t="shared" si="1"/>
        <v>0</v>
      </c>
    </row>
    <row r="31" spans="1:12" s="178" customFormat="1" x14ac:dyDescent="0.2">
      <c r="A31" s="179">
        <v>21</v>
      </c>
      <c r="B31" s="293" t="s">
        <v>409</v>
      </c>
      <c r="C31" s="294" t="s">
        <v>414</v>
      </c>
      <c r="D31" s="294">
        <v>1</v>
      </c>
      <c r="E31" s="183">
        <v>0</v>
      </c>
      <c r="F31" s="183"/>
      <c r="G31" s="183"/>
      <c r="H31" s="183"/>
      <c r="I31" s="183"/>
      <c r="J31" s="183"/>
      <c r="K31" s="184">
        <f t="shared" si="0"/>
        <v>0</v>
      </c>
      <c r="L31" s="185">
        <f t="shared" si="1"/>
        <v>0</v>
      </c>
    </row>
    <row r="32" spans="1:12" s="178" customFormat="1" x14ac:dyDescent="0.2">
      <c r="A32" s="179">
        <v>22</v>
      </c>
      <c r="B32" s="293" t="s">
        <v>410</v>
      </c>
      <c r="C32" s="294" t="s">
        <v>413</v>
      </c>
      <c r="D32" s="294">
        <v>1</v>
      </c>
      <c r="E32" s="183">
        <v>0</v>
      </c>
      <c r="F32" s="183"/>
      <c r="G32" s="183"/>
      <c r="H32" s="183"/>
      <c r="I32" s="183"/>
      <c r="J32" s="183"/>
      <c r="K32" s="184">
        <f t="shared" si="0"/>
        <v>0</v>
      </c>
      <c r="L32" s="185">
        <f t="shared" si="1"/>
        <v>0</v>
      </c>
    </row>
    <row r="33" spans="1:12" s="178" customFormat="1" ht="89.25" x14ac:dyDescent="0.2">
      <c r="A33" s="179">
        <v>23</v>
      </c>
      <c r="B33" s="293" t="s">
        <v>411</v>
      </c>
      <c r="C33" s="294" t="s">
        <v>413</v>
      </c>
      <c r="D33" s="294">
        <v>4</v>
      </c>
      <c r="E33" s="183">
        <v>0</v>
      </c>
      <c r="F33" s="183"/>
      <c r="G33" s="183"/>
      <c r="H33" s="183"/>
      <c r="I33" s="183"/>
      <c r="J33" s="183"/>
      <c r="K33" s="184">
        <f t="shared" si="0"/>
        <v>0</v>
      </c>
      <c r="L33" s="185">
        <f t="shared" si="1"/>
        <v>0</v>
      </c>
    </row>
    <row r="34" spans="1:12" s="178" customFormat="1" ht="12.75" customHeight="1" x14ac:dyDescent="0.2">
      <c r="A34" s="179"/>
      <c r="B34" s="298"/>
      <c r="C34" s="299"/>
      <c r="D34" s="299"/>
      <c r="E34" s="183"/>
      <c r="F34" s="183"/>
      <c r="G34" s="183"/>
      <c r="H34" s="183"/>
      <c r="I34" s="183"/>
      <c r="J34" s="183"/>
      <c r="K34" s="184"/>
      <c r="L34" s="185"/>
    </row>
    <row r="35" spans="1:12" ht="13.5" thickBot="1" x14ac:dyDescent="0.25">
      <c r="A35" s="702" t="s">
        <v>430</v>
      </c>
      <c r="B35" s="703"/>
      <c r="C35" s="703"/>
      <c r="D35" s="703"/>
      <c r="E35" s="703"/>
      <c r="F35" s="703"/>
      <c r="G35" s="703"/>
      <c r="H35" s="703"/>
      <c r="I35" s="703"/>
      <c r="J35" s="704"/>
      <c r="K35" s="637">
        <f>SUM(L11:L34)</f>
        <v>0</v>
      </c>
      <c r="L35" s="638"/>
    </row>
    <row r="36" spans="1:12" ht="13.5" thickBot="1" x14ac:dyDescent="0.25"/>
    <row r="37" spans="1:12" ht="13.5" thickBot="1" x14ac:dyDescent="0.25">
      <c r="A37" s="634" t="s">
        <v>432</v>
      </c>
      <c r="B37" s="635"/>
      <c r="C37" s="635"/>
      <c r="D37" s="635"/>
      <c r="E37" s="635"/>
      <c r="F37" s="635"/>
      <c r="G37" s="635"/>
      <c r="H37" s="635"/>
      <c r="I37" s="635"/>
      <c r="J37" s="636"/>
      <c r="K37" s="654">
        <f>K35/1</f>
        <v>0</v>
      </c>
      <c r="L37" s="655"/>
    </row>
    <row r="38" spans="1:12" s="148" customFormat="1" ht="13.5" thickBot="1" x14ac:dyDescent="0.25">
      <c r="A38" s="261"/>
      <c r="B38" s="261"/>
      <c r="C38" s="261"/>
      <c r="D38" s="261"/>
      <c r="E38" s="261"/>
      <c r="F38" s="261"/>
      <c r="G38" s="261"/>
      <c r="H38" s="261"/>
      <c r="I38" s="261"/>
      <c r="J38" s="261"/>
      <c r="K38" s="262"/>
      <c r="L38" s="262"/>
    </row>
    <row r="39" spans="1:12" x14ac:dyDescent="0.2">
      <c r="A39" s="727" t="s">
        <v>504</v>
      </c>
      <c r="B39" s="728"/>
      <c r="C39" s="728"/>
      <c r="D39" s="728"/>
      <c r="E39" s="728"/>
      <c r="F39" s="728"/>
      <c r="G39" s="728"/>
      <c r="H39" s="728"/>
      <c r="I39" s="728"/>
      <c r="J39" s="728"/>
      <c r="K39" s="728"/>
      <c r="L39" s="729"/>
    </row>
    <row r="40" spans="1:12" ht="13.5" thickBot="1" x14ac:dyDescent="0.25">
      <c r="A40" s="730"/>
      <c r="B40" s="731"/>
      <c r="C40" s="731"/>
      <c r="D40" s="731"/>
      <c r="E40" s="731"/>
      <c r="F40" s="731"/>
      <c r="G40" s="731"/>
      <c r="H40" s="731"/>
      <c r="I40" s="731"/>
      <c r="J40" s="731"/>
      <c r="K40" s="731"/>
      <c r="L40" s="732"/>
    </row>
    <row r="42" spans="1:12" x14ac:dyDescent="0.2">
      <c r="B42" s="291" t="s">
        <v>431</v>
      </c>
      <c r="C42" s="733" t="s">
        <v>136</v>
      </c>
      <c r="D42" s="723"/>
      <c r="E42" s="734" t="s">
        <v>283</v>
      </c>
      <c r="F42" s="532"/>
      <c r="G42" s="449" t="s">
        <v>418</v>
      </c>
      <c r="H42" s="449"/>
      <c r="I42" s="735" t="s">
        <v>284</v>
      </c>
      <c r="J42" s="735"/>
    </row>
    <row r="43" spans="1:12" x14ac:dyDescent="0.2">
      <c r="B43" s="249">
        <f>SUM(Serv.Limp!I165:I168)+Serv.Limp!I142</f>
        <v>0</v>
      </c>
      <c r="C43" s="722">
        <v>0.12</v>
      </c>
      <c r="D43" s="723"/>
      <c r="E43" s="724">
        <f>B43*C43</f>
        <v>0</v>
      </c>
      <c r="F43" s="724"/>
      <c r="G43" s="449">
        <v>1</v>
      </c>
      <c r="H43" s="449"/>
      <c r="I43" s="725">
        <f>E43/G43</f>
        <v>0</v>
      </c>
      <c r="J43" s="725"/>
    </row>
    <row r="45" spans="1:12" ht="13.5" thickBot="1" x14ac:dyDescent="0.25"/>
    <row r="46" spans="1:12" x14ac:dyDescent="0.2">
      <c r="A46" s="639" t="s">
        <v>196</v>
      </c>
      <c r="B46" s="642" t="s">
        <v>433</v>
      </c>
      <c r="C46" s="645" t="s">
        <v>197</v>
      </c>
      <c r="D46" s="648" t="s">
        <v>198</v>
      </c>
      <c r="E46" s="651" t="s">
        <v>199</v>
      </c>
      <c r="F46" s="652"/>
      <c r="G46" s="652"/>
      <c r="H46" s="652"/>
      <c r="I46" s="652"/>
      <c r="J46" s="653"/>
      <c r="K46" s="628" t="s">
        <v>200</v>
      </c>
      <c r="L46" s="629"/>
    </row>
    <row r="47" spans="1:12" ht="13.5" x14ac:dyDescent="0.2">
      <c r="A47" s="640"/>
      <c r="B47" s="706"/>
      <c r="C47" s="646"/>
      <c r="D47" s="649"/>
      <c r="E47" s="165" t="s">
        <v>8</v>
      </c>
      <c r="F47" s="166" t="s">
        <v>9</v>
      </c>
      <c r="G47" s="166" t="s">
        <v>10</v>
      </c>
      <c r="H47" s="166" t="s">
        <v>11</v>
      </c>
      <c r="I47" s="166" t="s">
        <v>12</v>
      </c>
      <c r="J47" s="167" t="s">
        <v>13</v>
      </c>
      <c r="K47" s="630" t="s">
        <v>201</v>
      </c>
      <c r="L47" s="632" t="s">
        <v>202</v>
      </c>
    </row>
    <row r="48" spans="1:12" ht="26.25" thickBot="1" x14ac:dyDescent="0.25">
      <c r="A48" s="641"/>
      <c r="B48" s="726"/>
      <c r="C48" s="647"/>
      <c r="D48" s="650"/>
      <c r="E48" s="168" t="s">
        <v>203</v>
      </c>
      <c r="F48" s="169" t="s">
        <v>203</v>
      </c>
      <c r="G48" s="169" t="s">
        <v>203</v>
      </c>
      <c r="H48" s="169" t="s">
        <v>203</v>
      </c>
      <c r="I48" s="169" t="s">
        <v>203</v>
      </c>
      <c r="J48" s="170" t="s">
        <v>203</v>
      </c>
      <c r="K48" s="631"/>
      <c r="L48" s="633"/>
    </row>
    <row r="49" spans="1:12" x14ac:dyDescent="0.2">
      <c r="A49" s="303">
        <v>1</v>
      </c>
      <c r="B49" s="304" t="s">
        <v>434</v>
      </c>
      <c r="C49" s="173" t="s">
        <v>197</v>
      </c>
      <c r="D49" s="305">
        <v>3</v>
      </c>
      <c r="E49" s="306">
        <v>0</v>
      </c>
      <c r="F49" s="306"/>
      <c r="G49" s="306"/>
      <c r="H49" s="306"/>
      <c r="I49" s="306"/>
      <c r="J49" s="306"/>
      <c r="K49" s="256">
        <f t="shared" ref="K49:K61" si="2">AVERAGE(E49:J49)</f>
        <v>0</v>
      </c>
      <c r="L49" s="257">
        <f t="shared" ref="L49:L61" si="3">K49*D49</f>
        <v>0</v>
      </c>
    </row>
    <row r="50" spans="1:12" x14ac:dyDescent="0.2">
      <c r="A50" s="307">
        <v>2</v>
      </c>
      <c r="B50" s="304" t="s">
        <v>435</v>
      </c>
      <c r="C50" s="181" t="s">
        <v>197</v>
      </c>
      <c r="D50" s="305">
        <v>1</v>
      </c>
      <c r="E50" s="308">
        <v>0</v>
      </c>
      <c r="F50" s="308"/>
      <c r="G50" s="308"/>
      <c r="H50" s="308"/>
      <c r="I50" s="308"/>
      <c r="J50" s="308"/>
      <c r="K50" s="256">
        <f t="shared" si="2"/>
        <v>0</v>
      </c>
      <c r="L50" s="257">
        <f t="shared" si="3"/>
        <v>0</v>
      </c>
    </row>
    <row r="51" spans="1:12" x14ac:dyDescent="0.2">
      <c r="A51" s="307">
        <v>3</v>
      </c>
      <c r="B51" s="304" t="s">
        <v>436</v>
      </c>
      <c r="C51" s="186" t="s">
        <v>197</v>
      </c>
      <c r="D51" s="305">
        <v>1</v>
      </c>
      <c r="E51" s="308">
        <v>0</v>
      </c>
      <c r="F51" s="308"/>
      <c r="G51" s="308"/>
      <c r="H51" s="308"/>
      <c r="I51" s="308"/>
      <c r="J51" s="308"/>
      <c r="K51" s="256">
        <f t="shared" si="2"/>
        <v>0</v>
      </c>
      <c r="L51" s="257">
        <f t="shared" si="3"/>
        <v>0</v>
      </c>
    </row>
    <row r="52" spans="1:12" x14ac:dyDescent="0.2">
      <c r="A52" s="307">
        <v>4</v>
      </c>
      <c r="B52" s="304" t="s">
        <v>437</v>
      </c>
      <c r="C52" s="181" t="s">
        <v>197</v>
      </c>
      <c r="D52" s="305">
        <v>1</v>
      </c>
      <c r="E52" s="308">
        <v>0</v>
      </c>
      <c r="F52" s="308"/>
      <c r="G52" s="308"/>
      <c r="H52" s="308"/>
      <c r="I52" s="308"/>
      <c r="J52" s="308"/>
      <c r="K52" s="256">
        <f t="shared" si="2"/>
        <v>0</v>
      </c>
      <c r="L52" s="257">
        <f t="shared" si="3"/>
        <v>0</v>
      </c>
    </row>
    <row r="53" spans="1:12" x14ac:dyDescent="0.2">
      <c r="A53" s="307">
        <v>5</v>
      </c>
      <c r="B53" s="304" t="s">
        <v>438</v>
      </c>
      <c r="C53" s="181" t="s">
        <v>197</v>
      </c>
      <c r="D53" s="305">
        <v>2</v>
      </c>
      <c r="E53" s="308">
        <v>0</v>
      </c>
      <c r="F53" s="308"/>
      <c r="G53" s="308"/>
      <c r="H53" s="308"/>
      <c r="I53" s="308"/>
      <c r="J53" s="308"/>
      <c r="K53" s="256">
        <f t="shared" si="2"/>
        <v>0</v>
      </c>
      <c r="L53" s="257">
        <f t="shared" si="3"/>
        <v>0</v>
      </c>
    </row>
    <row r="54" spans="1:12" x14ac:dyDescent="0.2">
      <c r="A54" s="307">
        <v>6</v>
      </c>
      <c r="B54" s="304" t="s">
        <v>439</v>
      </c>
      <c r="C54" s="181" t="s">
        <v>197</v>
      </c>
      <c r="D54" s="305">
        <v>2</v>
      </c>
      <c r="E54" s="308">
        <v>0</v>
      </c>
      <c r="F54" s="308"/>
      <c r="G54" s="308"/>
      <c r="H54" s="308"/>
      <c r="I54" s="308"/>
      <c r="J54" s="308"/>
      <c r="K54" s="256">
        <f t="shared" si="2"/>
        <v>0</v>
      </c>
      <c r="L54" s="257">
        <f t="shared" si="3"/>
        <v>0</v>
      </c>
    </row>
    <row r="55" spans="1:12" ht="57" x14ac:dyDescent="0.2">
      <c r="A55" s="307">
        <v>7</v>
      </c>
      <c r="B55" s="304" t="s">
        <v>440</v>
      </c>
      <c r="C55" s="181" t="s">
        <v>205</v>
      </c>
      <c r="D55" s="305">
        <v>4</v>
      </c>
      <c r="E55" s="308">
        <v>0</v>
      </c>
      <c r="F55" s="308"/>
      <c r="G55" s="308"/>
      <c r="H55" s="308"/>
      <c r="I55" s="308"/>
      <c r="J55" s="308"/>
      <c r="K55" s="256">
        <f t="shared" si="2"/>
        <v>0</v>
      </c>
      <c r="L55" s="257">
        <f t="shared" si="3"/>
        <v>0</v>
      </c>
    </row>
    <row r="56" spans="1:12" x14ac:dyDescent="0.2">
      <c r="A56" s="307">
        <v>8</v>
      </c>
      <c r="B56" s="304" t="s">
        <v>441</v>
      </c>
      <c r="C56" s="181" t="s">
        <v>197</v>
      </c>
      <c r="D56" s="305">
        <v>2</v>
      </c>
      <c r="E56" s="308">
        <v>0</v>
      </c>
      <c r="F56" s="308"/>
      <c r="G56" s="308"/>
      <c r="H56" s="308"/>
      <c r="I56" s="308"/>
      <c r="J56" s="308"/>
      <c r="K56" s="256">
        <f t="shared" si="2"/>
        <v>0</v>
      </c>
      <c r="L56" s="257">
        <f t="shared" si="3"/>
        <v>0</v>
      </c>
    </row>
    <row r="57" spans="1:12" x14ac:dyDescent="0.2">
      <c r="A57" s="307">
        <v>9</v>
      </c>
      <c r="B57" s="313" t="s">
        <v>447</v>
      </c>
      <c r="C57" s="181" t="s">
        <v>197</v>
      </c>
      <c r="D57" s="305">
        <v>3</v>
      </c>
      <c r="E57" s="308">
        <v>0</v>
      </c>
      <c r="F57" s="308"/>
      <c r="G57" s="308"/>
      <c r="H57" s="308"/>
      <c r="I57" s="308"/>
      <c r="J57" s="308"/>
      <c r="K57" s="256">
        <f t="shared" si="2"/>
        <v>0</v>
      </c>
      <c r="L57" s="257">
        <f t="shared" si="3"/>
        <v>0</v>
      </c>
    </row>
    <row r="58" spans="1:12" x14ac:dyDescent="0.2">
      <c r="A58" s="307">
        <v>10</v>
      </c>
      <c r="B58" s="313" t="s">
        <v>448</v>
      </c>
      <c r="C58" s="181" t="s">
        <v>197</v>
      </c>
      <c r="D58" s="305">
        <v>3</v>
      </c>
      <c r="E58" s="308">
        <v>0</v>
      </c>
      <c r="F58" s="308"/>
      <c r="G58" s="308"/>
      <c r="H58" s="308"/>
      <c r="I58" s="308"/>
      <c r="J58" s="308"/>
      <c r="K58" s="256">
        <f t="shared" si="2"/>
        <v>0</v>
      </c>
      <c r="L58" s="257">
        <f t="shared" si="3"/>
        <v>0</v>
      </c>
    </row>
    <row r="59" spans="1:12" x14ac:dyDescent="0.2">
      <c r="A59" s="307">
        <v>11</v>
      </c>
      <c r="B59" s="313" t="s">
        <v>449</v>
      </c>
      <c r="C59" s="181" t="s">
        <v>197</v>
      </c>
      <c r="D59" s="305">
        <v>3</v>
      </c>
      <c r="E59" s="308">
        <v>0</v>
      </c>
      <c r="F59" s="308"/>
      <c r="G59" s="308"/>
      <c r="H59" s="308"/>
      <c r="I59" s="308"/>
      <c r="J59" s="308"/>
      <c r="K59" s="256">
        <f t="shared" si="2"/>
        <v>0</v>
      </c>
      <c r="L59" s="257">
        <f t="shared" si="3"/>
        <v>0</v>
      </c>
    </row>
    <row r="60" spans="1:12" x14ac:dyDescent="0.2">
      <c r="A60" s="307">
        <v>12</v>
      </c>
      <c r="B60" s="313" t="s">
        <v>450</v>
      </c>
      <c r="C60" s="181" t="s">
        <v>197</v>
      </c>
      <c r="D60" s="305">
        <v>3</v>
      </c>
      <c r="E60" s="308">
        <v>0</v>
      </c>
      <c r="F60" s="308"/>
      <c r="G60" s="308"/>
      <c r="H60" s="308"/>
      <c r="I60" s="308"/>
      <c r="J60" s="308"/>
      <c r="K60" s="256">
        <f t="shared" si="2"/>
        <v>0</v>
      </c>
      <c r="L60" s="257">
        <f t="shared" si="3"/>
        <v>0</v>
      </c>
    </row>
    <row r="61" spans="1:12" ht="25.5" x14ac:dyDescent="0.2">
      <c r="A61" s="307">
        <v>13</v>
      </c>
      <c r="B61" s="282" t="s">
        <v>451</v>
      </c>
      <c r="C61" s="181" t="s">
        <v>197</v>
      </c>
      <c r="D61" s="305">
        <v>3</v>
      </c>
      <c r="E61" s="308">
        <v>0</v>
      </c>
      <c r="F61" s="308"/>
      <c r="G61" s="308"/>
      <c r="H61" s="308"/>
      <c r="I61" s="308"/>
      <c r="J61" s="308"/>
      <c r="K61" s="256">
        <f t="shared" si="2"/>
        <v>0</v>
      </c>
      <c r="L61" s="257">
        <f t="shared" si="3"/>
        <v>0</v>
      </c>
    </row>
    <row r="62" spans="1:12" ht="13.5" thickBot="1" x14ac:dyDescent="0.25">
      <c r="A62" s="307">
        <v>14</v>
      </c>
      <c r="B62" s="191"/>
      <c r="C62" s="181"/>
      <c r="D62" s="309"/>
      <c r="E62" s="308"/>
      <c r="F62" s="308"/>
      <c r="G62" s="308"/>
      <c r="H62" s="308"/>
      <c r="I62" s="308"/>
      <c r="J62" s="308"/>
      <c r="K62" s="256"/>
      <c r="L62" s="257"/>
    </row>
    <row r="63" spans="1:12" ht="13.5" thickBot="1" x14ac:dyDescent="0.25">
      <c r="A63" s="634" t="s">
        <v>442</v>
      </c>
      <c r="B63" s="635"/>
      <c r="C63" s="635"/>
      <c r="D63" s="635"/>
      <c r="E63" s="635"/>
      <c r="F63" s="635"/>
      <c r="G63" s="635"/>
      <c r="H63" s="635"/>
      <c r="I63" s="635"/>
      <c r="J63" s="636"/>
      <c r="K63" s="679">
        <f>SUM(L49:L62)</f>
        <v>0</v>
      </c>
      <c r="L63" s="680"/>
    </row>
    <row r="64" spans="1:12" s="148" customFormat="1" ht="13.5" thickBot="1" x14ac:dyDescent="0.25">
      <c r="A64" s="259"/>
      <c r="B64" s="259"/>
      <c r="C64" s="310"/>
      <c r="D64" s="311"/>
      <c r="E64" s="312"/>
      <c r="F64" s="312"/>
      <c r="G64" s="312"/>
      <c r="H64" s="312"/>
      <c r="I64" s="312"/>
      <c r="J64" s="312"/>
      <c r="K64" s="260"/>
      <c r="L64" s="260"/>
    </row>
    <row r="65" spans="1:12" ht="13.5" thickBot="1" x14ac:dyDescent="0.25">
      <c r="A65" s="690" t="s">
        <v>452</v>
      </c>
      <c r="B65" s="691"/>
      <c r="C65" s="691"/>
      <c r="D65" s="691"/>
      <c r="E65" s="691"/>
      <c r="F65" s="691"/>
      <c r="G65" s="691"/>
      <c r="H65" s="691"/>
      <c r="I65" s="691"/>
      <c r="J65" s="692"/>
      <c r="K65" s="654">
        <f>K63/12/1</f>
        <v>0</v>
      </c>
      <c r="L65" s="655"/>
    </row>
    <row r="66" spans="1:12" s="148" customFormat="1" ht="13.5" thickBot="1" x14ac:dyDescent="0.25">
      <c r="A66" s="261"/>
      <c r="B66" s="261"/>
      <c r="C66" s="261"/>
      <c r="D66" s="261"/>
      <c r="E66" s="261"/>
      <c r="F66" s="261"/>
      <c r="G66" s="261"/>
      <c r="H66" s="261"/>
      <c r="I66" s="261"/>
      <c r="J66" s="261"/>
      <c r="K66" s="262"/>
      <c r="L66" s="262"/>
    </row>
    <row r="67" spans="1:12" s="148" customFormat="1" ht="13.5" thickBot="1" x14ac:dyDescent="0.25">
      <c r="A67" s="693" t="s">
        <v>443</v>
      </c>
      <c r="B67" s="694"/>
      <c r="C67" s="694"/>
      <c r="D67" s="694"/>
      <c r="E67" s="694"/>
      <c r="F67" s="694"/>
      <c r="G67" s="694"/>
      <c r="H67" s="694"/>
      <c r="I67" s="694"/>
      <c r="J67" s="695"/>
      <c r="K67" s="696" t="s">
        <v>444</v>
      </c>
      <c r="L67" s="697"/>
    </row>
    <row r="68" spans="1:12" s="148" customFormat="1" x14ac:dyDescent="0.2">
      <c r="A68" s="698" t="s">
        <v>278</v>
      </c>
      <c r="B68" s="699"/>
      <c r="C68" s="699"/>
      <c r="D68" s="699"/>
      <c r="E68" s="699"/>
      <c r="F68" s="699"/>
      <c r="G68" s="699"/>
      <c r="H68" s="699"/>
      <c r="I68" s="699"/>
      <c r="J68" s="699"/>
      <c r="K68" s="700">
        <f>K37</f>
        <v>0</v>
      </c>
      <c r="L68" s="701"/>
    </row>
    <row r="69" spans="1:12" s="148" customFormat="1" ht="13.5" thickBot="1" x14ac:dyDescent="0.25">
      <c r="A69" s="681" t="s">
        <v>445</v>
      </c>
      <c r="B69" s="682"/>
      <c r="C69" s="682"/>
      <c r="D69" s="682"/>
      <c r="E69" s="682"/>
      <c r="F69" s="682"/>
      <c r="G69" s="682"/>
      <c r="H69" s="682"/>
      <c r="I69" s="682"/>
      <c r="J69" s="682"/>
      <c r="K69" s="683">
        <f>K65</f>
        <v>0</v>
      </c>
      <c r="L69" s="684"/>
    </row>
    <row r="70" spans="1:12" s="148" customFormat="1" ht="13.5" thickBot="1" x14ac:dyDescent="0.25">
      <c r="A70" s="685" t="s">
        <v>446</v>
      </c>
      <c r="B70" s="686"/>
      <c r="C70" s="686"/>
      <c r="D70" s="686"/>
      <c r="E70" s="686"/>
      <c r="F70" s="686"/>
      <c r="G70" s="686"/>
      <c r="H70" s="686"/>
      <c r="I70" s="686"/>
      <c r="J70" s="687"/>
      <c r="K70" s="688">
        <f>SUM(K68:L69)</f>
        <v>0</v>
      </c>
      <c r="L70" s="689"/>
    </row>
    <row r="72" spans="1:12" ht="13.5" thickBot="1" x14ac:dyDescent="0.25"/>
    <row r="73" spans="1:12" ht="20.25" customHeight="1" x14ac:dyDescent="0.2">
      <c r="A73" s="661"/>
      <c r="B73" s="662"/>
      <c r="C73" s="667" t="s">
        <v>207</v>
      </c>
      <c r="D73" s="670"/>
      <c r="E73" s="671"/>
      <c r="F73" s="671"/>
      <c r="G73" s="671"/>
      <c r="H73" s="671"/>
      <c r="I73" s="671"/>
      <c r="J73" s="671"/>
      <c r="K73" s="671"/>
      <c r="L73" s="672"/>
    </row>
    <row r="74" spans="1:12" ht="28.5" customHeight="1" x14ac:dyDescent="0.2">
      <c r="A74" s="663"/>
      <c r="B74" s="664"/>
      <c r="C74" s="668"/>
      <c r="D74" s="673"/>
      <c r="E74" s="674"/>
      <c r="F74" s="674"/>
      <c r="G74" s="674"/>
      <c r="H74" s="674"/>
      <c r="I74" s="674"/>
      <c r="J74" s="674"/>
      <c r="K74" s="674"/>
      <c r="L74" s="675"/>
    </row>
    <row r="75" spans="1:12" ht="14.25" customHeight="1" x14ac:dyDescent="0.2">
      <c r="A75" s="663"/>
      <c r="B75" s="664"/>
      <c r="C75" s="668"/>
      <c r="D75" s="673"/>
      <c r="E75" s="674"/>
      <c r="F75" s="674"/>
      <c r="G75" s="674"/>
      <c r="H75" s="674"/>
      <c r="I75" s="674"/>
      <c r="J75" s="674"/>
      <c r="K75" s="674"/>
      <c r="L75" s="675"/>
    </row>
    <row r="76" spans="1:12" ht="13.5" thickBot="1" x14ac:dyDescent="0.25">
      <c r="A76" s="665"/>
      <c r="B76" s="666"/>
      <c r="C76" s="669"/>
      <c r="D76" s="676"/>
      <c r="E76" s="677"/>
      <c r="F76" s="677"/>
      <c r="G76" s="677"/>
      <c r="H76" s="677"/>
      <c r="I76" s="677"/>
      <c r="J76" s="677"/>
      <c r="K76" s="677"/>
      <c r="L76" s="678"/>
    </row>
  </sheetData>
  <mergeCells count="63">
    <mergeCell ref="A39:L40"/>
    <mergeCell ref="C42:D42"/>
    <mergeCell ref="E42:F42"/>
    <mergeCell ref="G42:H42"/>
    <mergeCell ref="I42:J42"/>
    <mergeCell ref="C43:D43"/>
    <mergeCell ref="E43:F43"/>
    <mergeCell ref="G43:H43"/>
    <mergeCell ref="I43:J43"/>
    <mergeCell ref="A73:B76"/>
    <mergeCell ref="C73:C76"/>
    <mergeCell ref="D73:L76"/>
    <mergeCell ref="A46:A48"/>
    <mergeCell ref="B46:B48"/>
    <mergeCell ref="C46:C48"/>
    <mergeCell ref="D46:D48"/>
    <mergeCell ref="E46:J46"/>
    <mergeCell ref="K46:L46"/>
    <mergeCell ref="K47:K48"/>
    <mergeCell ref="L47:L48"/>
    <mergeCell ref="A63:J6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A35:J35"/>
    <mergeCell ref="K35:L35"/>
    <mergeCell ref="A37:J37"/>
    <mergeCell ref="K37:L37"/>
    <mergeCell ref="A8:A10"/>
    <mergeCell ref="B8:B10"/>
    <mergeCell ref="C8:C10"/>
    <mergeCell ref="D8:D10"/>
    <mergeCell ref="E8:J8"/>
    <mergeCell ref="K8:L8"/>
    <mergeCell ref="K9:K10"/>
    <mergeCell ref="L9:L10"/>
    <mergeCell ref="K63:L63"/>
    <mergeCell ref="A69:J69"/>
    <mergeCell ref="K69:L69"/>
    <mergeCell ref="A70:J70"/>
    <mergeCell ref="K70:L70"/>
    <mergeCell ref="A65:J65"/>
    <mergeCell ref="K65:L65"/>
    <mergeCell ref="A67:J67"/>
    <mergeCell ref="K67:L67"/>
    <mergeCell ref="A68:J68"/>
    <mergeCell ref="K68:L68"/>
  </mergeCells>
  <hyperlinks>
    <hyperlink ref="F4" r:id="rId1" xr:uid="{00000000-0004-0000-0700-000000000000}"/>
    <hyperlink ref="F5" r:id="rId2" xr:uid="{00000000-0004-0000-0700-000001000000}"/>
    <hyperlink ref="F6" r:id="rId3" xr:uid="{00000000-0004-0000-0700-000002000000}"/>
    <hyperlink ref="F7" r:id="rId4" display="www.kalunga.com.br" xr:uid="{00000000-0004-0000-0700-000003000000}"/>
  </hyperlinks>
  <pageMargins left="0.511811024" right="0.511811024" top="0.78740157499999996" bottom="0.78740157499999996" header="0.31496062000000002" footer="0.31496062000000002"/>
  <pageSetup paperSize="9" orientation="landscape" verticalDpi="0"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sqref="A1:L1"/>
    </sheetView>
  </sheetViews>
  <sheetFormatPr defaultRowHeight="12.75" x14ac:dyDescent="0.2"/>
  <cols>
    <col min="1" max="1" width="3.7109375" style="190" bestFit="1" customWidth="1"/>
    <col min="2" max="2" width="47.7109375" customWidth="1"/>
    <col min="3" max="3" width="6.7109375" customWidth="1"/>
    <col min="4" max="4" width="5.5703125" customWidth="1"/>
    <col min="5" max="5" width="9.140625" customWidth="1"/>
    <col min="6" max="6" width="8.85546875" customWidth="1"/>
    <col min="7" max="7" width="8.7109375" customWidth="1"/>
    <col min="8" max="8" width="9" customWidth="1"/>
    <col min="9" max="9" width="9.140625" customWidth="1"/>
    <col min="10" max="10" width="9.28515625" customWidth="1"/>
    <col min="11" max="11" width="10" customWidth="1"/>
    <col min="12" max="12" width="11" customWidth="1"/>
    <col min="257" max="257" width="3.7109375" bestFit="1" customWidth="1"/>
    <col min="258" max="258" width="52.85546875" customWidth="1"/>
    <col min="259" max="259" width="6.7109375" customWidth="1"/>
    <col min="260" max="260" width="5.5703125" customWidth="1"/>
    <col min="261" max="261" width="9.140625" customWidth="1"/>
    <col min="262" max="262" width="8.85546875" customWidth="1"/>
    <col min="263" max="263" width="8.7109375" customWidth="1"/>
    <col min="264" max="264" width="9" customWidth="1"/>
    <col min="265" max="265" width="9.140625" customWidth="1"/>
    <col min="266" max="266" width="9.28515625" customWidth="1"/>
    <col min="267" max="267" width="10" customWidth="1"/>
    <col min="268" max="268" width="11" customWidth="1"/>
    <col min="513" max="513" width="3.7109375" bestFit="1" customWidth="1"/>
    <col min="514" max="514" width="52.85546875" customWidth="1"/>
    <col min="515" max="515" width="6.7109375" customWidth="1"/>
    <col min="516" max="516" width="5.5703125" customWidth="1"/>
    <col min="517" max="517" width="9.140625" customWidth="1"/>
    <col min="518" max="518" width="8.85546875" customWidth="1"/>
    <col min="519" max="519" width="8.7109375" customWidth="1"/>
    <col min="520" max="520" width="9" customWidth="1"/>
    <col min="521" max="521" width="9.140625" customWidth="1"/>
    <col min="522" max="522" width="9.28515625" customWidth="1"/>
    <col min="523" max="523" width="10" customWidth="1"/>
    <col min="524" max="524" width="11" customWidth="1"/>
    <col min="769" max="769" width="3.7109375" bestFit="1" customWidth="1"/>
    <col min="770" max="770" width="52.85546875" customWidth="1"/>
    <col min="771" max="771" width="6.7109375" customWidth="1"/>
    <col min="772" max="772" width="5.5703125" customWidth="1"/>
    <col min="773" max="773" width="9.140625" customWidth="1"/>
    <col min="774" max="774" width="8.85546875" customWidth="1"/>
    <col min="775" max="775" width="8.7109375" customWidth="1"/>
    <col min="776" max="776" width="9" customWidth="1"/>
    <col min="777" max="777" width="9.140625" customWidth="1"/>
    <col min="778" max="778" width="9.28515625" customWidth="1"/>
    <col min="779" max="779" width="10" customWidth="1"/>
    <col min="780" max="780" width="11" customWidth="1"/>
    <col min="1025" max="1025" width="3.7109375" bestFit="1" customWidth="1"/>
    <col min="1026" max="1026" width="52.85546875" customWidth="1"/>
    <col min="1027" max="1027" width="6.7109375" customWidth="1"/>
    <col min="1028" max="1028" width="5.5703125" customWidth="1"/>
    <col min="1029" max="1029" width="9.140625" customWidth="1"/>
    <col min="1030" max="1030" width="8.85546875" customWidth="1"/>
    <col min="1031" max="1031" width="8.7109375" customWidth="1"/>
    <col min="1032" max="1032" width="9" customWidth="1"/>
    <col min="1033" max="1033" width="9.140625" customWidth="1"/>
    <col min="1034" max="1034" width="9.28515625" customWidth="1"/>
    <col min="1035" max="1035" width="10" customWidth="1"/>
    <col min="1036" max="1036" width="11" customWidth="1"/>
    <col min="1281" max="1281" width="3.7109375" bestFit="1" customWidth="1"/>
    <col min="1282" max="1282" width="52.85546875" customWidth="1"/>
    <col min="1283" max="1283" width="6.7109375" customWidth="1"/>
    <col min="1284" max="1284" width="5.5703125" customWidth="1"/>
    <col min="1285" max="1285" width="9.140625" customWidth="1"/>
    <col min="1286" max="1286" width="8.85546875" customWidth="1"/>
    <col min="1287" max="1287" width="8.7109375" customWidth="1"/>
    <col min="1288" max="1288" width="9" customWidth="1"/>
    <col min="1289" max="1289" width="9.140625" customWidth="1"/>
    <col min="1290" max="1290" width="9.28515625" customWidth="1"/>
    <col min="1291" max="1291" width="10" customWidth="1"/>
    <col min="1292" max="1292" width="11" customWidth="1"/>
    <col min="1537" max="1537" width="3.7109375" bestFit="1" customWidth="1"/>
    <col min="1538" max="1538" width="52.85546875" customWidth="1"/>
    <col min="1539" max="1539" width="6.7109375" customWidth="1"/>
    <col min="1540" max="1540" width="5.5703125" customWidth="1"/>
    <col min="1541" max="1541" width="9.140625" customWidth="1"/>
    <col min="1542" max="1542" width="8.85546875" customWidth="1"/>
    <col min="1543" max="1543" width="8.7109375" customWidth="1"/>
    <col min="1544" max="1544" width="9" customWidth="1"/>
    <col min="1545" max="1545" width="9.140625" customWidth="1"/>
    <col min="1546" max="1546" width="9.28515625" customWidth="1"/>
    <col min="1547" max="1547" width="10" customWidth="1"/>
    <col min="1548" max="1548" width="11" customWidth="1"/>
    <col min="1793" max="1793" width="3.7109375" bestFit="1" customWidth="1"/>
    <col min="1794" max="1794" width="52.85546875" customWidth="1"/>
    <col min="1795" max="1795" width="6.7109375" customWidth="1"/>
    <col min="1796" max="1796" width="5.5703125" customWidth="1"/>
    <col min="1797" max="1797" width="9.140625" customWidth="1"/>
    <col min="1798" max="1798" width="8.85546875" customWidth="1"/>
    <col min="1799" max="1799" width="8.7109375" customWidth="1"/>
    <col min="1800" max="1800" width="9" customWidth="1"/>
    <col min="1801" max="1801" width="9.140625" customWidth="1"/>
    <col min="1802" max="1802" width="9.28515625" customWidth="1"/>
    <col min="1803" max="1803" width="10" customWidth="1"/>
    <col min="1804" max="1804" width="11" customWidth="1"/>
    <col min="2049" max="2049" width="3.7109375" bestFit="1" customWidth="1"/>
    <col min="2050" max="2050" width="52.85546875" customWidth="1"/>
    <col min="2051" max="2051" width="6.7109375" customWidth="1"/>
    <col min="2052" max="2052" width="5.5703125" customWidth="1"/>
    <col min="2053" max="2053" width="9.140625" customWidth="1"/>
    <col min="2054" max="2054" width="8.85546875" customWidth="1"/>
    <col min="2055" max="2055" width="8.7109375" customWidth="1"/>
    <col min="2056" max="2056" width="9" customWidth="1"/>
    <col min="2057" max="2057" width="9.140625" customWidth="1"/>
    <col min="2058" max="2058" width="9.28515625" customWidth="1"/>
    <col min="2059" max="2059" width="10" customWidth="1"/>
    <col min="2060" max="2060" width="11" customWidth="1"/>
    <col min="2305" max="2305" width="3.7109375" bestFit="1" customWidth="1"/>
    <col min="2306" max="2306" width="52.85546875" customWidth="1"/>
    <col min="2307" max="2307" width="6.7109375" customWidth="1"/>
    <col min="2308" max="2308" width="5.5703125" customWidth="1"/>
    <col min="2309" max="2309" width="9.140625" customWidth="1"/>
    <col min="2310" max="2310" width="8.85546875" customWidth="1"/>
    <col min="2311" max="2311" width="8.7109375" customWidth="1"/>
    <col min="2312" max="2312" width="9" customWidth="1"/>
    <col min="2313" max="2313" width="9.140625" customWidth="1"/>
    <col min="2314" max="2314" width="9.28515625" customWidth="1"/>
    <col min="2315" max="2315" width="10" customWidth="1"/>
    <col min="2316" max="2316" width="11" customWidth="1"/>
    <col min="2561" max="2561" width="3.7109375" bestFit="1" customWidth="1"/>
    <col min="2562" max="2562" width="52.85546875" customWidth="1"/>
    <col min="2563" max="2563" width="6.7109375" customWidth="1"/>
    <col min="2564" max="2564" width="5.5703125" customWidth="1"/>
    <col min="2565" max="2565" width="9.140625" customWidth="1"/>
    <col min="2566" max="2566" width="8.85546875" customWidth="1"/>
    <col min="2567" max="2567" width="8.7109375" customWidth="1"/>
    <col min="2568" max="2568" width="9" customWidth="1"/>
    <col min="2569" max="2569" width="9.140625" customWidth="1"/>
    <col min="2570" max="2570" width="9.28515625" customWidth="1"/>
    <col min="2571" max="2571" width="10" customWidth="1"/>
    <col min="2572" max="2572" width="11" customWidth="1"/>
    <col min="2817" max="2817" width="3.7109375" bestFit="1" customWidth="1"/>
    <col min="2818" max="2818" width="52.85546875" customWidth="1"/>
    <col min="2819" max="2819" width="6.7109375" customWidth="1"/>
    <col min="2820" max="2820" width="5.5703125" customWidth="1"/>
    <col min="2821" max="2821" width="9.140625" customWidth="1"/>
    <col min="2822" max="2822" width="8.85546875" customWidth="1"/>
    <col min="2823" max="2823" width="8.7109375" customWidth="1"/>
    <col min="2824" max="2824" width="9" customWidth="1"/>
    <col min="2825" max="2825" width="9.140625" customWidth="1"/>
    <col min="2826" max="2826" width="9.28515625" customWidth="1"/>
    <col min="2827" max="2827" width="10" customWidth="1"/>
    <col min="2828" max="2828" width="11" customWidth="1"/>
    <col min="3073" max="3073" width="3.7109375" bestFit="1" customWidth="1"/>
    <col min="3074" max="3074" width="52.85546875" customWidth="1"/>
    <col min="3075" max="3075" width="6.7109375" customWidth="1"/>
    <col min="3076" max="3076" width="5.5703125" customWidth="1"/>
    <col min="3077" max="3077" width="9.140625" customWidth="1"/>
    <col min="3078" max="3078" width="8.85546875" customWidth="1"/>
    <col min="3079" max="3079" width="8.7109375" customWidth="1"/>
    <col min="3080" max="3080" width="9" customWidth="1"/>
    <col min="3081" max="3081" width="9.140625" customWidth="1"/>
    <col min="3082" max="3082" width="9.28515625" customWidth="1"/>
    <col min="3083" max="3083" width="10" customWidth="1"/>
    <col min="3084" max="3084" width="11" customWidth="1"/>
    <col min="3329" max="3329" width="3.7109375" bestFit="1" customWidth="1"/>
    <col min="3330" max="3330" width="52.85546875" customWidth="1"/>
    <col min="3331" max="3331" width="6.7109375" customWidth="1"/>
    <col min="3332" max="3332" width="5.5703125" customWidth="1"/>
    <col min="3333" max="3333" width="9.140625" customWidth="1"/>
    <col min="3334" max="3334" width="8.85546875" customWidth="1"/>
    <col min="3335" max="3335" width="8.7109375" customWidth="1"/>
    <col min="3336" max="3336" width="9" customWidth="1"/>
    <col min="3337" max="3337" width="9.140625" customWidth="1"/>
    <col min="3338" max="3338" width="9.28515625" customWidth="1"/>
    <col min="3339" max="3339" width="10" customWidth="1"/>
    <col min="3340" max="3340" width="11" customWidth="1"/>
    <col min="3585" max="3585" width="3.7109375" bestFit="1" customWidth="1"/>
    <col min="3586" max="3586" width="52.85546875" customWidth="1"/>
    <col min="3587" max="3587" width="6.7109375" customWidth="1"/>
    <col min="3588" max="3588" width="5.5703125" customWidth="1"/>
    <col min="3589" max="3589" width="9.140625" customWidth="1"/>
    <col min="3590" max="3590" width="8.85546875" customWidth="1"/>
    <col min="3591" max="3591" width="8.7109375" customWidth="1"/>
    <col min="3592" max="3592" width="9" customWidth="1"/>
    <col min="3593" max="3593" width="9.140625" customWidth="1"/>
    <col min="3594" max="3594" width="9.28515625" customWidth="1"/>
    <col min="3595" max="3595" width="10" customWidth="1"/>
    <col min="3596" max="3596" width="11" customWidth="1"/>
    <col min="3841" max="3841" width="3.7109375" bestFit="1" customWidth="1"/>
    <col min="3842" max="3842" width="52.85546875" customWidth="1"/>
    <col min="3843" max="3843" width="6.7109375" customWidth="1"/>
    <col min="3844" max="3844" width="5.5703125" customWidth="1"/>
    <col min="3845" max="3845" width="9.140625" customWidth="1"/>
    <col min="3846" max="3846" width="8.85546875" customWidth="1"/>
    <col min="3847" max="3847" width="8.7109375" customWidth="1"/>
    <col min="3848" max="3848" width="9" customWidth="1"/>
    <col min="3849" max="3849" width="9.140625" customWidth="1"/>
    <col min="3850" max="3850" width="9.28515625" customWidth="1"/>
    <col min="3851" max="3851" width="10" customWidth="1"/>
    <col min="3852" max="3852" width="11" customWidth="1"/>
    <col min="4097" max="4097" width="3.7109375" bestFit="1" customWidth="1"/>
    <col min="4098" max="4098" width="52.85546875" customWidth="1"/>
    <col min="4099" max="4099" width="6.7109375" customWidth="1"/>
    <col min="4100" max="4100" width="5.5703125" customWidth="1"/>
    <col min="4101" max="4101" width="9.140625" customWidth="1"/>
    <col min="4102" max="4102" width="8.85546875" customWidth="1"/>
    <col min="4103" max="4103" width="8.7109375" customWidth="1"/>
    <col min="4104" max="4104" width="9" customWidth="1"/>
    <col min="4105" max="4105" width="9.140625" customWidth="1"/>
    <col min="4106" max="4106" width="9.28515625" customWidth="1"/>
    <col min="4107" max="4107" width="10" customWidth="1"/>
    <col min="4108" max="4108" width="11" customWidth="1"/>
    <col min="4353" max="4353" width="3.7109375" bestFit="1" customWidth="1"/>
    <col min="4354" max="4354" width="52.85546875" customWidth="1"/>
    <col min="4355" max="4355" width="6.7109375" customWidth="1"/>
    <col min="4356" max="4356" width="5.5703125" customWidth="1"/>
    <col min="4357" max="4357" width="9.140625" customWidth="1"/>
    <col min="4358" max="4358" width="8.85546875" customWidth="1"/>
    <col min="4359" max="4359" width="8.7109375" customWidth="1"/>
    <col min="4360" max="4360" width="9" customWidth="1"/>
    <col min="4361" max="4361" width="9.140625" customWidth="1"/>
    <col min="4362" max="4362" width="9.28515625" customWidth="1"/>
    <col min="4363" max="4363" width="10" customWidth="1"/>
    <col min="4364" max="4364" width="11" customWidth="1"/>
    <col min="4609" max="4609" width="3.7109375" bestFit="1" customWidth="1"/>
    <col min="4610" max="4610" width="52.85546875" customWidth="1"/>
    <col min="4611" max="4611" width="6.7109375" customWidth="1"/>
    <col min="4612" max="4612" width="5.5703125" customWidth="1"/>
    <col min="4613" max="4613" width="9.140625" customWidth="1"/>
    <col min="4614" max="4614" width="8.85546875" customWidth="1"/>
    <col min="4615" max="4615" width="8.7109375" customWidth="1"/>
    <col min="4616" max="4616" width="9" customWidth="1"/>
    <col min="4617" max="4617" width="9.140625" customWidth="1"/>
    <col min="4618" max="4618" width="9.28515625" customWidth="1"/>
    <col min="4619" max="4619" width="10" customWidth="1"/>
    <col min="4620" max="4620" width="11" customWidth="1"/>
    <col min="4865" max="4865" width="3.7109375" bestFit="1" customWidth="1"/>
    <col min="4866" max="4866" width="52.85546875" customWidth="1"/>
    <col min="4867" max="4867" width="6.7109375" customWidth="1"/>
    <col min="4868" max="4868" width="5.5703125" customWidth="1"/>
    <col min="4869" max="4869" width="9.140625" customWidth="1"/>
    <col min="4870" max="4870" width="8.85546875" customWidth="1"/>
    <col min="4871" max="4871" width="8.7109375" customWidth="1"/>
    <col min="4872" max="4872" width="9" customWidth="1"/>
    <col min="4873" max="4873" width="9.140625" customWidth="1"/>
    <col min="4874" max="4874" width="9.28515625" customWidth="1"/>
    <col min="4875" max="4875" width="10" customWidth="1"/>
    <col min="4876" max="4876" width="11" customWidth="1"/>
    <col min="5121" max="5121" width="3.7109375" bestFit="1" customWidth="1"/>
    <col min="5122" max="5122" width="52.85546875" customWidth="1"/>
    <col min="5123" max="5123" width="6.7109375" customWidth="1"/>
    <col min="5124" max="5124" width="5.5703125" customWidth="1"/>
    <col min="5125" max="5125" width="9.140625" customWidth="1"/>
    <col min="5126" max="5126" width="8.85546875" customWidth="1"/>
    <col min="5127" max="5127" width="8.7109375" customWidth="1"/>
    <col min="5128" max="5128" width="9" customWidth="1"/>
    <col min="5129" max="5129" width="9.140625" customWidth="1"/>
    <col min="5130" max="5130" width="9.28515625" customWidth="1"/>
    <col min="5131" max="5131" width="10" customWidth="1"/>
    <col min="5132" max="5132" width="11" customWidth="1"/>
    <col min="5377" max="5377" width="3.7109375" bestFit="1" customWidth="1"/>
    <col min="5378" max="5378" width="52.85546875" customWidth="1"/>
    <col min="5379" max="5379" width="6.7109375" customWidth="1"/>
    <col min="5380" max="5380" width="5.5703125" customWidth="1"/>
    <col min="5381" max="5381" width="9.140625" customWidth="1"/>
    <col min="5382" max="5382" width="8.85546875" customWidth="1"/>
    <col min="5383" max="5383" width="8.7109375" customWidth="1"/>
    <col min="5384" max="5384" width="9" customWidth="1"/>
    <col min="5385" max="5385" width="9.140625" customWidth="1"/>
    <col min="5386" max="5386" width="9.28515625" customWidth="1"/>
    <col min="5387" max="5387" width="10" customWidth="1"/>
    <col min="5388" max="5388" width="11" customWidth="1"/>
    <col min="5633" max="5633" width="3.7109375" bestFit="1" customWidth="1"/>
    <col min="5634" max="5634" width="52.85546875" customWidth="1"/>
    <col min="5635" max="5635" width="6.7109375" customWidth="1"/>
    <col min="5636" max="5636" width="5.5703125" customWidth="1"/>
    <col min="5637" max="5637" width="9.140625" customWidth="1"/>
    <col min="5638" max="5638" width="8.85546875" customWidth="1"/>
    <col min="5639" max="5639" width="8.7109375" customWidth="1"/>
    <col min="5640" max="5640" width="9" customWidth="1"/>
    <col min="5641" max="5641" width="9.140625" customWidth="1"/>
    <col min="5642" max="5642" width="9.28515625" customWidth="1"/>
    <col min="5643" max="5643" width="10" customWidth="1"/>
    <col min="5644" max="5644" width="11" customWidth="1"/>
    <col min="5889" max="5889" width="3.7109375" bestFit="1" customWidth="1"/>
    <col min="5890" max="5890" width="52.85546875" customWidth="1"/>
    <col min="5891" max="5891" width="6.7109375" customWidth="1"/>
    <col min="5892" max="5892" width="5.5703125" customWidth="1"/>
    <col min="5893" max="5893" width="9.140625" customWidth="1"/>
    <col min="5894" max="5894" width="8.85546875" customWidth="1"/>
    <col min="5895" max="5895" width="8.7109375" customWidth="1"/>
    <col min="5896" max="5896" width="9" customWidth="1"/>
    <col min="5897" max="5897" width="9.140625" customWidth="1"/>
    <col min="5898" max="5898" width="9.28515625" customWidth="1"/>
    <col min="5899" max="5899" width="10" customWidth="1"/>
    <col min="5900" max="5900" width="11" customWidth="1"/>
    <col min="6145" max="6145" width="3.7109375" bestFit="1" customWidth="1"/>
    <col min="6146" max="6146" width="52.85546875" customWidth="1"/>
    <col min="6147" max="6147" width="6.7109375" customWidth="1"/>
    <col min="6148" max="6148" width="5.5703125" customWidth="1"/>
    <col min="6149" max="6149" width="9.140625" customWidth="1"/>
    <col min="6150" max="6150" width="8.85546875" customWidth="1"/>
    <col min="6151" max="6151" width="8.7109375" customWidth="1"/>
    <col min="6152" max="6152" width="9" customWidth="1"/>
    <col min="6153" max="6153" width="9.140625" customWidth="1"/>
    <col min="6154" max="6154" width="9.28515625" customWidth="1"/>
    <col min="6155" max="6155" width="10" customWidth="1"/>
    <col min="6156" max="6156" width="11" customWidth="1"/>
    <col min="6401" max="6401" width="3.7109375" bestFit="1" customWidth="1"/>
    <col min="6402" max="6402" width="52.85546875" customWidth="1"/>
    <col min="6403" max="6403" width="6.7109375" customWidth="1"/>
    <col min="6404" max="6404" width="5.5703125" customWidth="1"/>
    <col min="6405" max="6405" width="9.140625" customWidth="1"/>
    <col min="6406" max="6406" width="8.85546875" customWidth="1"/>
    <col min="6407" max="6407" width="8.7109375" customWidth="1"/>
    <col min="6408" max="6408" width="9" customWidth="1"/>
    <col min="6409" max="6409" width="9.140625" customWidth="1"/>
    <col min="6410" max="6410" width="9.28515625" customWidth="1"/>
    <col min="6411" max="6411" width="10" customWidth="1"/>
    <col min="6412" max="6412" width="11" customWidth="1"/>
    <col min="6657" max="6657" width="3.7109375" bestFit="1" customWidth="1"/>
    <col min="6658" max="6658" width="52.85546875" customWidth="1"/>
    <col min="6659" max="6659" width="6.7109375" customWidth="1"/>
    <col min="6660" max="6660" width="5.5703125" customWidth="1"/>
    <col min="6661" max="6661" width="9.140625" customWidth="1"/>
    <col min="6662" max="6662" width="8.85546875" customWidth="1"/>
    <col min="6663" max="6663" width="8.7109375" customWidth="1"/>
    <col min="6664" max="6664" width="9" customWidth="1"/>
    <col min="6665" max="6665" width="9.140625" customWidth="1"/>
    <col min="6666" max="6666" width="9.28515625" customWidth="1"/>
    <col min="6667" max="6667" width="10" customWidth="1"/>
    <col min="6668" max="6668" width="11" customWidth="1"/>
    <col min="6913" max="6913" width="3.7109375" bestFit="1" customWidth="1"/>
    <col min="6914" max="6914" width="52.85546875" customWidth="1"/>
    <col min="6915" max="6915" width="6.7109375" customWidth="1"/>
    <col min="6916" max="6916" width="5.5703125" customWidth="1"/>
    <col min="6917" max="6917" width="9.140625" customWidth="1"/>
    <col min="6918" max="6918" width="8.85546875" customWidth="1"/>
    <col min="6919" max="6919" width="8.7109375" customWidth="1"/>
    <col min="6920" max="6920" width="9" customWidth="1"/>
    <col min="6921" max="6921" width="9.140625" customWidth="1"/>
    <col min="6922" max="6922" width="9.28515625" customWidth="1"/>
    <col min="6923" max="6923" width="10" customWidth="1"/>
    <col min="6924" max="6924" width="11" customWidth="1"/>
    <col min="7169" max="7169" width="3.7109375" bestFit="1" customWidth="1"/>
    <col min="7170" max="7170" width="52.85546875" customWidth="1"/>
    <col min="7171" max="7171" width="6.7109375" customWidth="1"/>
    <col min="7172" max="7172" width="5.5703125" customWidth="1"/>
    <col min="7173" max="7173" width="9.140625" customWidth="1"/>
    <col min="7174" max="7174" width="8.85546875" customWidth="1"/>
    <col min="7175" max="7175" width="8.7109375" customWidth="1"/>
    <col min="7176" max="7176" width="9" customWidth="1"/>
    <col min="7177" max="7177" width="9.140625" customWidth="1"/>
    <col min="7178" max="7178" width="9.28515625" customWidth="1"/>
    <col min="7179" max="7179" width="10" customWidth="1"/>
    <col min="7180" max="7180" width="11" customWidth="1"/>
    <col min="7425" max="7425" width="3.7109375" bestFit="1" customWidth="1"/>
    <col min="7426" max="7426" width="52.85546875" customWidth="1"/>
    <col min="7427" max="7427" width="6.7109375" customWidth="1"/>
    <col min="7428" max="7428" width="5.5703125" customWidth="1"/>
    <col min="7429" max="7429" width="9.140625" customWidth="1"/>
    <col min="7430" max="7430" width="8.85546875" customWidth="1"/>
    <col min="7431" max="7431" width="8.7109375" customWidth="1"/>
    <col min="7432" max="7432" width="9" customWidth="1"/>
    <col min="7433" max="7433" width="9.140625" customWidth="1"/>
    <col min="7434" max="7434" width="9.28515625" customWidth="1"/>
    <col min="7435" max="7435" width="10" customWidth="1"/>
    <col min="7436" max="7436" width="11" customWidth="1"/>
    <col min="7681" max="7681" width="3.7109375" bestFit="1" customWidth="1"/>
    <col min="7682" max="7682" width="52.85546875" customWidth="1"/>
    <col min="7683" max="7683" width="6.7109375" customWidth="1"/>
    <col min="7684" max="7684" width="5.5703125" customWidth="1"/>
    <col min="7685" max="7685" width="9.140625" customWidth="1"/>
    <col min="7686" max="7686" width="8.85546875" customWidth="1"/>
    <col min="7687" max="7687" width="8.7109375" customWidth="1"/>
    <col min="7688" max="7688" width="9" customWidth="1"/>
    <col min="7689" max="7689" width="9.140625" customWidth="1"/>
    <col min="7690" max="7690" width="9.28515625" customWidth="1"/>
    <col min="7691" max="7691" width="10" customWidth="1"/>
    <col min="7692" max="7692" width="11" customWidth="1"/>
    <col min="7937" max="7937" width="3.7109375" bestFit="1" customWidth="1"/>
    <col min="7938" max="7938" width="52.85546875" customWidth="1"/>
    <col min="7939" max="7939" width="6.7109375" customWidth="1"/>
    <col min="7940" max="7940" width="5.5703125" customWidth="1"/>
    <col min="7941" max="7941" width="9.140625" customWidth="1"/>
    <col min="7942" max="7942" width="8.85546875" customWidth="1"/>
    <col min="7943" max="7943" width="8.7109375" customWidth="1"/>
    <col min="7944" max="7944" width="9" customWidth="1"/>
    <col min="7945" max="7945" width="9.140625" customWidth="1"/>
    <col min="7946" max="7946" width="9.28515625" customWidth="1"/>
    <col min="7947" max="7947" width="10" customWidth="1"/>
    <col min="7948" max="7948" width="11" customWidth="1"/>
    <col min="8193" max="8193" width="3.7109375" bestFit="1" customWidth="1"/>
    <col min="8194" max="8194" width="52.85546875" customWidth="1"/>
    <col min="8195" max="8195" width="6.7109375" customWidth="1"/>
    <col min="8196" max="8196" width="5.5703125" customWidth="1"/>
    <col min="8197" max="8197" width="9.140625" customWidth="1"/>
    <col min="8198" max="8198" width="8.85546875" customWidth="1"/>
    <col min="8199" max="8199" width="8.7109375" customWidth="1"/>
    <col min="8200" max="8200" width="9" customWidth="1"/>
    <col min="8201" max="8201" width="9.140625" customWidth="1"/>
    <col min="8202" max="8202" width="9.28515625" customWidth="1"/>
    <col min="8203" max="8203" width="10" customWidth="1"/>
    <col min="8204" max="8204" width="11" customWidth="1"/>
    <col min="8449" max="8449" width="3.7109375" bestFit="1" customWidth="1"/>
    <col min="8450" max="8450" width="52.85546875" customWidth="1"/>
    <col min="8451" max="8451" width="6.7109375" customWidth="1"/>
    <col min="8452" max="8452" width="5.5703125" customWidth="1"/>
    <col min="8453" max="8453" width="9.140625" customWidth="1"/>
    <col min="8454" max="8454" width="8.85546875" customWidth="1"/>
    <col min="8455" max="8455" width="8.7109375" customWidth="1"/>
    <col min="8456" max="8456" width="9" customWidth="1"/>
    <col min="8457" max="8457" width="9.140625" customWidth="1"/>
    <col min="8458" max="8458" width="9.28515625" customWidth="1"/>
    <col min="8459" max="8459" width="10" customWidth="1"/>
    <col min="8460" max="8460" width="11" customWidth="1"/>
    <col min="8705" max="8705" width="3.7109375" bestFit="1" customWidth="1"/>
    <col min="8706" max="8706" width="52.85546875" customWidth="1"/>
    <col min="8707" max="8707" width="6.7109375" customWidth="1"/>
    <col min="8708" max="8708" width="5.5703125" customWidth="1"/>
    <col min="8709" max="8709" width="9.140625" customWidth="1"/>
    <col min="8710" max="8710" width="8.85546875" customWidth="1"/>
    <col min="8711" max="8711" width="8.7109375" customWidth="1"/>
    <col min="8712" max="8712" width="9" customWidth="1"/>
    <col min="8713" max="8713" width="9.140625" customWidth="1"/>
    <col min="8714" max="8714" width="9.28515625" customWidth="1"/>
    <col min="8715" max="8715" width="10" customWidth="1"/>
    <col min="8716" max="8716" width="11" customWidth="1"/>
    <col min="8961" max="8961" width="3.7109375" bestFit="1" customWidth="1"/>
    <col min="8962" max="8962" width="52.85546875" customWidth="1"/>
    <col min="8963" max="8963" width="6.7109375" customWidth="1"/>
    <col min="8964" max="8964" width="5.5703125" customWidth="1"/>
    <col min="8965" max="8965" width="9.140625" customWidth="1"/>
    <col min="8966" max="8966" width="8.85546875" customWidth="1"/>
    <col min="8967" max="8967" width="8.7109375" customWidth="1"/>
    <col min="8968" max="8968" width="9" customWidth="1"/>
    <col min="8969" max="8969" width="9.140625" customWidth="1"/>
    <col min="8970" max="8970" width="9.28515625" customWidth="1"/>
    <col min="8971" max="8971" width="10" customWidth="1"/>
    <col min="8972" max="8972" width="11" customWidth="1"/>
    <col min="9217" max="9217" width="3.7109375" bestFit="1" customWidth="1"/>
    <col min="9218" max="9218" width="52.85546875" customWidth="1"/>
    <col min="9219" max="9219" width="6.7109375" customWidth="1"/>
    <col min="9220" max="9220" width="5.5703125" customWidth="1"/>
    <col min="9221" max="9221" width="9.140625" customWidth="1"/>
    <col min="9222" max="9222" width="8.85546875" customWidth="1"/>
    <col min="9223" max="9223" width="8.7109375" customWidth="1"/>
    <col min="9224" max="9224" width="9" customWidth="1"/>
    <col min="9225" max="9225" width="9.140625" customWidth="1"/>
    <col min="9226" max="9226" width="9.28515625" customWidth="1"/>
    <col min="9227" max="9227" width="10" customWidth="1"/>
    <col min="9228" max="9228" width="11" customWidth="1"/>
    <col min="9473" max="9473" width="3.7109375" bestFit="1" customWidth="1"/>
    <col min="9474" max="9474" width="52.85546875" customWidth="1"/>
    <col min="9475" max="9475" width="6.7109375" customWidth="1"/>
    <col min="9476" max="9476" width="5.5703125" customWidth="1"/>
    <col min="9477" max="9477" width="9.140625" customWidth="1"/>
    <col min="9478" max="9478" width="8.85546875" customWidth="1"/>
    <col min="9479" max="9479" width="8.7109375" customWidth="1"/>
    <col min="9480" max="9480" width="9" customWidth="1"/>
    <col min="9481" max="9481" width="9.140625" customWidth="1"/>
    <col min="9482" max="9482" width="9.28515625" customWidth="1"/>
    <col min="9483" max="9483" width="10" customWidth="1"/>
    <col min="9484" max="9484" width="11" customWidth="1"/>
    <col min="9729" max="9729" width="3.7109375" bestFit="1" customWidth="1"/>
    <col min="9730" max="9730" width="52.85546875" customWidth="1"/>
    <col min="9731" max="9731" width="6.7109375" customWidth="1"/>
    <col min="9732" max="9732" width="5.5703125" customWidth="1"/>
    <col min="9733" max="9733" width="9.140625" customWidth="1"/>
    <col min="9734" max="9734" width="8.85546875" customWidth="1"/>
    <col min="9735" max="9735" width="8.7109375" customWidth="1"/>
    <col min="9736" max="9736" width="9" customWidth="1"/>
    <col min="9737" max="9737" width="9.140625" customWidth="1"/>
    <col min="9738" max="9738" width="9.28515625" customWidth="1"/>
    <col min="9739" max="9739" width="10" customWidth="1"/>
    <col min="9740" max="9740" width="11" customWidth="1"/>
    <col min="9985" max="9985" width="3.7109375" bestFit="1" customWidth="1"/>
    <col min="9986" max="9986" width="52.85546875" customWidth="1"/>
    <col min="9987" max="9987" width="6.7109375" customWidth="1"/>
    <col min="9988" max="9988" width="5.5703125" customWidth="1"/>
    <col min="9989" max="9989" width="9.140625" customWidth="1"/>
    <col min="9990" max="9990" width="8.85546875" customWidth="1"/>
    <col min="9991" max="9991" width="8.7109375" customWidth="1"/>
    <col min="9992" max="9992" width="9" customWidth="1"/>
    <col min="9993" max="9993" width="9.140625" customWidth="1"/>
    <col min="9994" max="9994" width="9.28515625" customWidth="1"/>
    <col min="9995" max="9995" width="10" customWidth="1"/>
    <col min="9996" max="9996" width="11" customWidth="1"/>
    <col min="10241" max="10241" width="3.7109375" bestFit="1" customWidth="1"/>
    <col min="10242" max="10242" width="52.85546875" customWidth="1"/>
    <col min="10243" max="10243" width="6.7109375" customWidth="1"/>
    <col min="10244" max="10244" width="5.5703125" customWidth="1"/>
    <col min="10245" max="10245" width="9.140625" customWidth="1"/>
    <col min="10246" max="10246" width="8.85546875" customWidth="1"/>
    <col min="10247" max="10247" width="8.7109375" customWidth="1"/>
    <col min="10248" max="10248" width="9" customWidth="1"/>
    <col min="10249" max="10249" width="9.140625" customWidth="1"/>
    <col min="10250" max="10250" width="9.28515625" customWidth="1"/>
    <col min="10251" max="10251" width="10" customWidth="1"/>
    <col min="10252" max="10252" width="11" customWidth="1"/>
    <col min="10497" max="10497" width="3.7109375" bestFit="1" customWidth="1"/>
    <col min="10498" max="10498" width="52.85546875" customWidth="1"/>
    <col min="10499" max="10499" width="6.7109375" customWidth="1"/>
    <col min="10500" max="10500" width="5.5703125" customWidth="1"/>
    <col min="10501" max="10501" width="9.140625" customWidth="1"/>
    <col min="10502" max="10502" width="8.85546875" customWidth="1"/>
    <col min="10503" max="10503" width="8.7109375" customWidth="1"/>
    <col min="10504" max="10504" width="9" customWidth="1"/>
    <col min="10505" max="10505" width="9.140625" customWidth="1"/>
    <col min="10506" max="10506" width="9.28515625" customWidth="1"/>
    <col min="10507" max="10507" width="10" customWidth="1"/>
    <col min="10508" max="10508" width="11" customWidth="1"/>
    <col min="10753" max="10753" width="3.7109375" bestFit="1" customWidth="1"/>
    <col min="10754" max="10754" width="52.85546875" customWidth="1"/>
    <col min="10755" max="10755" width="6.7109375" customWidth="1"/>
    <col min="10756" max="10756" width="5.5703125" customWidth="1"/>
    <col min="10757" max="10757" width="9.140625" customWidth="1"/>
    <col min="10758" max="10758" width="8.85546875" customWidth="1"/>
    <col min="10759" max="10759" width="8.7109375" customWidth="1"/>
    <col min="10760" max="10760" width="9" customWidth="1"/>
    <col min="10761" max="10761" width="9.140625" customWidth="1"/>
    <col min="10762" max="10762" width="9.28515625" customWidth="1"/>
    <col min="10763" max="10763" width="10" customWidth="1"/>
    <col min="10764" max="10764" width="11" customWidth="1"/>
    <col min="11009" max="11009" width="3.7109375" bestFit="1" customWidth="1"/>
    <col min="11010" max="11010" width="52.85546875" customWidth="1"/>
    <col min="11011" max="11011" width="6.7109375" customWidth="1"/>
    <col min="11012" max="11012" width="5.5703125" customWidth="1"/>
    <col min="11013" max="11013" width="9.140625" customWidth="1"/>
    <col min="11014" max="11014" width="8.85546875" customWidth="1"/>
    <col min="11015" max="11015" width="8.7109375" customWidth="1"/>
    <col min="11016" max="11016" width="9" customWidth="1"/>
    <col min="11017" max="11017" width="9.140625" customWidth="1"/>
    <col min="11018" max="11018" width="9.28515625" customWidth="1"/>
    <col min="11019" max="11019" width="10" customWidth="1"/>
    <col min="11020" max="11020" width="11" customWidth="1"/>
    <col min="11265" max="11265" width="3.7109375" bestFit="1" customWidth="1"/>
    <col min="11266" max="11266" width="52.85546875" customWidth="1"/>
    <col min="11267" max="11267" width="6.7109375" customWidth="1"/>
    <col min="11268" max="11268" width="5.5703125" customWidth="1"/>
    <col min="11269" max="11269" width="9.140625" customWidth="1"/>
    <col min="11270" max="11270" width="8.85546875" customWidth="1"/>
    <col min="11271" max="11271" width="8.7109375" customWidth="1"/>
    <col min="11272" max="11272" width="9" customWidth="1"/>
    <col min="11273" max="11273" width="9.140625" customWidth="1"/>
    <col min="11274" max="11274" width="9.28515625" customWidth="1"/>
    <col min="11275" max="11275" width="10" customWidth="1"/>
    <col min="11276" max="11276" width="11" customWidth="1"/>
    <col min="11521" max="11521" width="3.7109375" bestFit="1" customWidth="1"/>
    <col min="11522" max="11522" width="52.85546875" customWidth="1"/>
    <col min="11523" max="11523" width="6.7109375" customWidth="1"/>
    <col min="11524" max="11524" width="5.5703125" customWidth="1"/>
    <col min="11525" max="11525" width="9.140625" customWidth="1"/>
    <col min="11526" max="11526" width="8.85546875" customWidth="1"/>
    <col min="11527" max="11527" width="8.7109375" customWidth="1"/>
    <col min="11528" max="11528" width="9" customWidth="1"/>
    <col min="11529" max="11529" width="9.140625" customWidth="1"/>
    <col min="11530" max="11530" width="9.28515625" customWidth="1"/>
    <col min="11531" max="11531" width="10" customWidth="1"/>
    <col min="11532" max="11532" width="11" customWidth="1"/>
    <col min="11777" max="11777" width="3.7109375" bestFit="1" customWidth="1"/>
    <col min="11778" max="11778" width="52.85546875" customWidth="1"/>
    <col min="11779" max="11779" width="6.7109375" customWidth="1"/>
    <col min="11780" max="11780" width="5.5703125" customWidth="1"/>
    <col min="11781" max="11781" width="9.140625" customWidth="1"/>
    <col min="11782" max="11782" width="8.85546875" customWidth="1"/>
    <col min="11783" max="11783" width="8.7109375" customWidth="1"/>
    <col min="11784" max="11784" width="9" customWidth="1"/>
    <col min="11785" max="11785" width="9.140625" customWidth="1"/>
    <col min="11786" max="11786" width="9.28515625" customWidth="1"/>
    <col min="11787" max="11787" width="10" customWidth="1"/>
    <col min="11788" max="11788" width="11" customWidth="1"/>
    <col min="12033" max="12033" width="3.7109375" bestFit="1" customWidth="1"/>
    <col min="12034" max="12034" width="52.85546875" customWidth="1"/>
    <col min="12035" max="12035" width="6.7109375" customWidth="1"/>
    <col min="12036" max="12036" width="5.5703125" customWidth="1"/>
    <col min="12037" max="12037" width="9.140625" customWidth="1"/>
    <col min="12038" max="12038" width="8.85546875" customWidth="1"/>
    <col min="12039" max="12039" width="8.7109375" customWidth="1"/>
    <col min="12040" max="12040" width="9" customWidth="1"/>
    <col min="12041" max="12041" width="9.140625" customWidth="1"/>
    <col min="12042" max="12042" width="9.28515625" customWidth="1"/>
    <col min="12043" max="12043" width="10" customWidth="1"/>
    <col min="12044" max="12044" width="11" customWidth="1"/>
    <col min="12289" max="12289" width="3.7109375" bestFit="1" customWidth="1"/>
    <col min="12290" max="12290" width="52.85546875" customWidth="1"/>
    <col min="12291" max="12291" width="6.7109375" customWidth="1"/>
    <col min="12292" max="12292" width="5.5703125" customWidth="1"/>
    <col min="12293" max="12293" width="9.140625" customWidth="1"/>
    <col min="12294" max="12294" width="8.85546875" customWidth="1"/>
    <col min="12295" max="12295" width="8.7109375" customWidth="1"/>
    <col min="12296" max="12296" width="9" customWidth="1"/>
    <col min="12297" max="12297" width="9.140625" customWidth="1"/>
    <col min="12298" max="12298" width="9.28515625" customWidth="1"/>
    <col min="12299" max="12299" width="10" customWidth="1"/>
    <col min="12300" max="12300" width="11" customWidth="1"/>
    <col min="12545" max="12545" width="3.7109375" bestFit="1" customWidth="1"/>
    <col min="12546" max="12546" width="52.85546875" customWidth="1"/>
    <col min="12547" max="12547" width="6.7109375" customWidth="1"/>
    <col min="12548" max="12548" width="5.5703125" customWidth="1"/>
    <col min="12549" max="12549" width="9.140625" customWidth="1"/>
    <col min="12550" max="12550" width="8.85546875" customWidth="1"/>
    <col min="12551" max="12551" width="8.7109375" customWidth="1"/>
    <col min="12552" max="12552" width="9" customWidth="1"/>
    <col min="12553" max="12553" width="9.140625" customWidth="1"/>
    <col min="12554" max="12554" width="9.28515625" customWidth="1"/>
    <col min="12555" max="12555" width="10" customWidth="1"/>
    <col min="12556" max="12556" width="11" customWidth="1"/>
    <col min="12801" max="12801" width="3.7109375" bestFit="1" customWidth="1"/>
    <col min="12802" max="12802" width="52.85546875" customWidth="1"/>
    <col min="12803" max="12803" width="6.7109375" customWidth="1"/>
    <col min="12804" max="12804" width="5.5703125" customWidth="1"/>
    <col min="12805" max="12805" width="9.140625" customWidth="1"/>
    <col min="12806" max="12806" width="8.85546875" customWidth="1"/>
    <col min="12807" max="12807" width="8.7109375" customWidth="1"/>
    <col min="12808" max="12808" width="9" customWidth="1"/>
    <col min="12809" max="12809" width="9.140625" customWidth="1"/>
    <col min="12810" max="12810" width="9.28515625" customWidth="1"/>
    <col min="12811" max="12811" width="10" customWidth="1"/>
    <col min="12812" max="12812" width="11" customWidth="1"/>
    <col min="13057" max="13057" width="3.7109375" bestFit="1" customWidth="1"/>
    <col min="13058" max="13058" width="52.85546875" customWidth="1"/>
    <col min="13059" max="13059" width="6.7109375" customWidth="1"/>
    <col min="13060" max="13060" width="5.5703125" customWidth="1"/>
    <col min="13061" max="13061" width="9.140625" customWidth="1"/>
    <col min="13062" max="13062" width="8.85546875" customWidth="1"/>
    <col min="13063" max="13063" width="8.7109375" customWidth="1"/>
    <col min="13064" max="13064" width="9" customWidth="1"/>
    <col min="13065" max="13065" width="9.140625" customWidth="1"/>
    <col min="13066" max="13066" width="9.28515625" customWidth="1"/>
    <col min="13067" max="13067" width="10" customWidth="1"/>
    <col min="13068" max="13068" width="11" customWidth="1"/>
    <col min="13313" max="13313" width="3.7109375" bestFit="1" customWidth="1"/>
    <col min="13314" max="13314" width="52.85546875" customWidth="1"/>
    <col min="13315" max="13315" width="6.7109375" customWidth="1"/>
    <col min="13316" max="13316" width="5.5703125" customWidth="1"/>
    <col min="13317" max="13317" width="9.140625" customWidth="1"/>
    <col min="13318" max="13318" width="8.85546875" customWidth="1"/>
    <col min="13319" max="13319" width="8.7109375" customWidth="1"/>
    <col min="13320" max="13320" width="9" customWidth="1"/>
    <col min="13321" max="13321" width="9.140625" customWidth="1"/>
    <col min="13322" max="13322" width="9.28515625" customWidth="1"/>
    <col min="13323" max="13323" width="10" customWidth="1"/>
    <col min="13324" max="13324" width="11" customWidth="1"/>
    <col min="13569" max="13569" width="3.7109375" bestFit="1" customWidth="1"/>
    <col min="13570" max="13570" width="52.85546875" customWidth="1"/>
    <col min="13571" max="13571" width="6.7109375" customWidth="1"/>
    <col min="13572" max="13572" width="5.5703125" customWidth="1"/>
    <col min="13573" max="13573" width="9.140625" customWidth="1"/>
    <col min="13574" max="13574" width="8.85546875" customWidth="1"/>
    <col min="13575" max="13575" width="8.7109375" customWidth="1"/>
    <col min="13576" max="13576" width="9" customWidth="1"/>
    <col min="13577" max="13577" width="9.140625" customWidth="1"/>
    <col min="13578" max="13578" width="9.28515625" customWidth="1"/>
    <col min="13579" max="13579" width="10" customWidth="1"/>
    <col min="13580" max="13580" width="11" customWidth="1"/>
    <col min="13825" max="13825" width="3.7109375" bestFit="1" customWidth="1"/>
    <col min="13826" max="13826" width="52.85546875" customWidth="1"/>
    <col min="13827" max="13827" width="6.7109375" customWidth="1"/>
    <col min="13828" max="13828" width="5.5703125" customWidth="1"/>
    <col min="13829" max="13829" width="9.140625" customWidth="1"/>
    <col min="13830" max="13830" width="8.85546875" customWidth="1"/>
    <col min="13831" max="13831" width="8.7109375" customWidth="1"/>
    <col min="13832" max="13832" width="9" customWidth="1"/>
    <col min="13833" max="13833" width="9.140625" customWidth="1"/>
    <col min="13834" max="13834" width="9.28515625" customWidth="1"/>
    <col min="13835" max="13835" width="10" customWidth="1"/>
    <col min="13836" max="13836" width="11" customWidth="1"/>
    <col min="14081" max="14081" width="3.7109375" bestFit="1" customWidth="1"/>
    <col min="14082" max="14082" width="52.85546875" customWidth="1"/>
    <col min="14083" max="14083" width="6.7109375" customWidth="1"/>
    <col min="14084" max="14084" width="5.5703125" customWidth="1"/>
    <col min="14085" max="14085" width="9.140625" customWidth="1"/>
    <col min="14086" max="14086" width="8.85546875" customWidth="1"/>
    <col min="14087" max="14087" width="8.7109375" customWidth="1"/>
    <col min="14088" max="14088" width="9" customWidth="1"/>
    <col min="14089" max="14089" width="9.140625" customWidth="1"/>
    <col min="14090" max="14090" width="9.28515625" customWidth="1"/>
    <col min="14091" max="14091" width="10" customWidth="1"/>
    <col min="14092" max="14092" width="11" customWidth="1"/>
    <col min="14337" max="14337" width="3.7109375" bestFit="1" customWidth="1"/>
    <col min="14338" max="14338" width="52.85546875" customWidth="1"/>
    <col min="14339" max="14339" width="6.7109375" customWidth="1"/>
    <col min="14340" max="14340" width="5.5703125" customWidth="1"/>
    <col min="14341" max="14341" width="9.140625" customWidth="1"/>
    <col min="14342" max="14342" width="8.85546875" customWidth="1"/>
    <col min="14343" max="14343" width="8.7109375" customWidth="1"/>
    <col min="14344" max="14344" width="9" customWidth="1"/>
    <col min="14345" max="14345" width="9.140625" customWidth="1"/>
    <col min="14346" max="14346" width="9.28515625" customWidth="1"/>
    <col min="14347" max="14347" width="10" customWidth="1"/>
    <col min="14348" max="14348" width="11" customWidth="1"/>
    <col min="14593" max="14593" width="3.7109375" bestFit="1" customWidth="1"/>
    <col min="14594" max="14594" width="52.85546875" customWidth="1"/>
    <col min="14595" max="14595" width="6.7109375" customWidth="1"/>
    <col min="14596" max="14596" width="5.5703125" customWidth="1"/>
    <col min="14597" max="14597" width="9.140625" customWidth="1"/>
    <col min="14598" max="14598" width="8.85546875" customWidth="1"/>
    <col min="14599" max="14599" width="8.7109375" customWidth="1"/>
    <col min="14600" max="14600" width="9" customWidth="1"/>
    <col min="14601" max="14601" width="9.140625" customWidth="1"/>
    <col min="14602" max="14602" width="9.28515625" customWidth="1"/>
    <col min="14603" max="14603" width="10" customWidth="1"/>
    <col min="14604" max="14604" width="11" customWidth="1"/>
    <col min="14849" max="14849" width="3.7109375" bestFit="1" customWidth="1"/>
    <col min="14850" max="14850" width="52.85546875" customWidth="1"/>
    <col min="14851" max="14851" width="6.7109375" customWidth="1"/>
    <col min="14852" max="14852" width="5.5703125" customWidth="1"/>
    <col min="14853" max="14853" width="9.140625" customWidth="1"/>
    <col min="14854" max="14854" width="8.85546875" customWidth="1"/>
    <col min="14855" max="14855" width="8.7109375" customWidth="1"/>
    <col min="14856" max="14856" width="9" customWidth="1"/>
    <col min="14857" max="14857" width="9.140625" customWidth="1"/>
    <col min="14858" max="14858" width="9.28515625" customWidth="1"/>
    <col min="14859" max="14859" width="10" customWidth="1"/>
    <col min="14860" max="14860" width="11" customWidth="1"/>
    <col min="15105" max="15105" width="3.7109375" bestFit="1" customWidth="1"/>
    <col min="15106" max="15106" width="52.85546875" customWidth="1"/>
    <col min="15107" max="15107" width="6.7109375" customWidth="1"/>
    <col min="15108" max="15108" width="5.5703125" customWidth="1"/>
    <col min="15109" max="15109" width="9.140625" customWidth="1"/>
    <col min="15110" max="15110" width="8.85546875" customWidth="1"/>
    <col min="15111" max="15111" width="8.7109375" customWidth="1"/>
    <col min="15112" max="15112" width="9" customWidth="1"/>
    <col min="15113" max="15113" width="9.140625" customWidth="1"/>
    <col min="15114" max="15114" width="9.28515625" customWidth="1"/>
    <col min="15115" max="15115" width="10" customWidth="1"/>
    <col min="15116" max="15116" width="11" customWidth="1"/>
    <col min="15361" max="15361" width="3.7109375" bestFit="1" customWidth="1"/>
    <col min="15362" max="15362" width="52.85546875" customWidth="1"/>
    <col min="15363" max="15363" width="6.7109375" customWidth="1"/>
    <col min="15364" max="15364" width="5.5703125" customWidth="1"/>
    <col min="15365" max="15365" width="9.140625" customWidth="1"/>
    <col min="15366" max="15366" width="8.85546875" customWidth="1"/>
    <col min="15367" max="15367" width="8.7109375" customWidth="1"/>
    <col min="15368" max="15368" width="9" customWidth="1"/>
    <col min="15369" max="15369" width="9.140625" customWidth="1"/>
    <col min="15370" max="15370" width="9.28515625" customWidth="1"/>
    <col min="15371" max="15371" width="10" customWidth="1"/>
    <col min="15372" max="15372" width="11" customWidth="1"/>
    <col min="15617" max="15617" width="3.7109375" bestFit="1" customWidth="1"/>
    <col min="15618" max="15618" width="52.85546875" customWidth="1"/>
    <col min="15619" max="15619" width="6.7109375" customWidth="1"/>
    <col min="15620" max="15620" width="5.5703125" customWidth="1"/>
    <col min="15621" max="15621" width="9.140625" customWidth="1"/>
    <col min="15622" max="15622" width="8.85546875" customWidth="1"/>
    <col min="15623" max="15623" width="8.7109375" customWidth="1"/>
    <col min="15624" max="15624" width="9" customWidth="1"/>
    <col min="15625" max="15625" width="9.140625" customWidth="1"/>
    <col min="15626" max="15626" width="9.28515625" customWidth="1"/>
    <col min="15627" max="15627" width="10" customWidth="1"/>
    <col min="15628" max="15628" width="11" customWidth="1"/>
    <col min="15873" max="15873" width="3.7109375" bestFit="1" customWidth="1"/>
    <col min="15874" max="15874" width="52.85546875" customWidth="1"/>
    <col min="15875" max="15875" width="6.7109375" customWidth="1"/>
    <col min="15876" max="15876" width="5.5703125" customWidth="1"/>
    <col min="15877" max="15877" width="9.140625" customWidth="1"/>
    <col min="15878" max="15878" width="8.85546875" customWidth="1"/>
    <col min="15879" max="15879" width="8.7109375" customWidth="1"/>
    <col min="15880" max="15880" width="9" customWidth="1"/>
    <col min="15881" max="15881" width="9.140625" customWidth="1"/>
    <col min="15882" max="15882" width="9.28515625" customWidth="1"/>
    <col min="15883" max="15883" width="10" customWidth="1"/>
    <col min="15884" max="15884" width="11" customWidth="1"/>
    <col min="16129" max="16129" width="3.7109375" bestFit="1" customWidth="1"/>
    <col min="16130" max="16130" width="52.85546875" customWidth="1"/>
    <col min="16131" max="16131" width="6.7109375" customWidth="1"/>
    <col min="16132" max="16132" width="5.5703125" customWidth="1"/>
    <col min="16133" max="16133" width="9.140625" customWidth="1"/>
    <col min="16134" max="16134" width="8.85546875" customWidth="1"/>
    <col min="16135" max="16135" width="8.7109375" customWidth="1"/>
    <col min="16136" max="16136" width="9" customWidth="1"/>
    <col min="16137" max="16137" width="9.140625" customWidth="1"/>
    <col min="16138" max="16138" width="9.28515625" customWidth="1"/>
    <col min="16139" max="16139" width="10" customWidth="1"/>
    <col min="16140" max="16140" width="11" customWidth="1"/>
  </cols>
  <sheetData>
    <row r="1" spans="1:14" ht="21.75" customHeight="1" thickBot="1" x14ac:dyDescent="0.25">
      <c r="A1" s="605" t="s">
        <v>604</v>
      </c>
      <c r="B1" s="606"/>
      <c r="C1" s="606"/>
      <c r="D1" s="606"/>
      <c r="E1" s="606"/>
      <c r="F1" s="606"/>
      <c r="G1" s="606"/>
      <c r="H1" s="606"/>
      <c r="I1" s="606"/>
      <c r="J1" s="606"/>
      <c r="K1" s="606"/>
      <c r="L1" s="607"/>
    </row>
    <row r="2" spans="1:14" x14ac:dyDescent="0.2">
      <c r="A2" s="268" t="s">
        <v>8</v>
      </c>
      <c r="B2" s="608" t="s">
        <v>457</v>
      </c>
      <c r="C2" s="608"/>
      <c r="D2" s="608"/>
      <c r="E2" s="155" t="s">
        <v>184</v>
      </c>
      <c r="F2" s="609" t="s">
        <v>456</v>
      </c>
      <c r="G2" s="608"/>
      <c r="H2" s="608"/>
      <c r="I2" s="608"/>
      <c r="J2" s="155" t="s">
        <v>186</v>
      </c>
      <c r="K2" s="608"/>
      <c r="L2" s="610"/>
    </row>
    <row r="3" spans="1:14" x14ac:dyDescent="0.2">
      <c r="A3" s="269" t="s">
        <v>9</v>
      </c>
      <c r="B3" s="611" t="s">
        <v>459</v>
      </c>
      <c r="C3" s="611"/>
      <c r="D3" s="611"/>
      <c r="E3" s="267" t="s">
        <v>184</v>
      </c>
      <c r="F3" s="612" t="s">
        <v>458</v>
      </c>
      <c r="G3" s="614"/>
      <c r="H3" s="614"/>
      <c r="I3" s="614"/>
      <c r="J3" s="157" t="s">
        <v>186</v>
      </c>
      <c r="K3" s="611"/>
      <c r="L3" s="619"/>
    </row>
    <row r="4" spans="1:14" x14ac:dyDescent="0.2">
      <c r="A4" s="270" t="s">
        <v>10</v>
      </c>
      <c r="B4" s="616" t="s">
        <v>460</v>
      </c>
      <c r="C4" s="616"/>
      <c r="D4" s="616"/>
      <c r="E4" s="159" t="s">
        <v>184</v>
      </c>
      <c r="F4" s="617" t="s">
        <v>461</v>
      </c>
      <c r="G4" s="717"/>
      <c r="H4" s="717"/>
      <c r="I4" s="717"/>
      <c r="J4" s="159" t="s">
        <v>186</v>
      </c>
      <c r="K4" s="616"/>
      <c r="L4" s="618"/>
    </row>
    <row r="5" spans="1:14" x14ac:dyDescent="0.2">
      <c r="A5" s="269" t="s">
        <v>11</v>
      </c>
      <c r="B5" s="611" t="s">
        <v>462</v>
      </c>
      <c r="C5" s="611"/>
      <c r="D5" s="611"/>
      <c r="E5" s="157" t="s">
        <v>184</v>
      </c>
      <c r="F5" s="612" t="s">
        <v>463</v>
      </c>
      <c r="G5" s="614"/>
      <c r="H5" s="614"/>
      <c r="I5" s="614"/>
      <c r="J5" s="157" t="s">
        <v>186</v>
      </c>
      <c r="K5" s="746"/>
      <c r="L5" s="619"/>
    </row>
    <row r="6" spans="1:14" x14ac:dyDescent="0.2">
      <c r="A6" s="270" t="s">
        <v>12</v>
      </c>
      <c r="B6" s="616"/>
      <c r="C6" s="616"/>
      <c r="D6" s="616"/>
      <c r="E6" s="159" t="s">
        <v>184</v>
      </c>
      <c r="F6" s="617"/>
      <c r="G6" s="616"/>
      <c r="H6" s="616"/>
      <c r="I6" s="616"/>
      <c r="J6" s="159" t="s">
        <v>186</v>
      </c>
      <c r="K6" s="616"/>
      <c r="L6" s="618"/>
    </row>
    <row r="7" spans="1:14" ht="13.5" thickBot="1" x14ac:dyDescent="0.25">
      <c r="A7" s="271" t="s">
        <v>13</v>
      </c>
      <c r="B7" s="742"/>
      <c r="C7" s="742"/>
      <c r="D7" s="742"/>
      <c r="E7" s="272" t="s">
        <v>184</v>
      </c>
      <c r="F7" s="743"/>
      <c r="G7" s="744"/>
      <c r="H7" s="744"/>
      <c r="I7" s="744"/>
      <c r="J7" s="273" t="s">
        <v>186</v>
      </c>
      <c r="K7" s="742"/>
      <c r="L7" s="745"/>
    </row>
    <row r="8" spans="1:14" x14ac:dyDescent="0.2">
      <c r="A8" s="639" t="s">
        <v>196</v>
      </c>
      <c r="B8" s="642" t="s">
        <v>279</v>
      </c>
      <c r="C8" s="645" t="s">
        <v>197</v>
      </c>
      <c r="D8" s="645" t="s">
        <v>198</v>
      </c>
      <c r="E8" s="737" t="s">
        <v>199</v>
      </c>
      <c r="F8" s="737"/>
      <c r="G8" s="737"/>
      <c r="H8" s="737"/>
      <c r="I8" s="737"/>
      <c r="J8" s="737"/>
      <c r="K8" s="738" t="s">
        <v>200</v>
      </c>
      <c r="L8" s="739"/>
    </row>
    <row r="9" spans="1:14" ht="13.5" x14ac:dyDescent="0.2">
      <c r="A9" s="640"/>
      <c r="B9" s="643"/>
      <c r="C9" s="646"/>
      <c r="D9" s="646"/>
      <c r="E9" s="274" t="s">
        <v>8</v>
      </c>
      <c r="F9" s="166" t="s">
        <v>9</v>
      </c>
      <c r="G9" s="166" t="s">
        <v>10</v>
      </c>
      <c r="H9" s="166" t="s">
        <v>11</v>
      </c>
      <c r="I9" s="166" t="s">
        <v>12</v>
      </c>
      <c r="J9" s="166" t="s">
        <v>13</v>
      </c>
      <c r="K9" s="643" t="s">
        <v>201</v>
      </c>
      <c r="L9" s="740" t="s">
        <v>202</v>
      </c>
    </row>
    <row r="10" spans="1:14" ht="26.25" thickBot="1" x14ac:dyDescent="0.25">
      <c r="A10" s="641"/>
      <c r="B10" s="644"/>
      <c r="C10" s="647"/>
      <c r="D10" s="647"/>
      <c r="E10" s="169" t="s">
        <v>203</v>
      </c>
      <c r="F10" s="169" t="s">
        <v>203</v>
      </c>
      <c r="G10" s="169" t="s">
        <v>203</v>
      </c>
      <c r="H10" s="169" t="s">
        <v>203</v>
      </c>
      <c r="I10" s="169" t="s">
        <v>203</v>
      </c>
      <c r="J10" s="169" t="s">
        <v>203</v>
      </c>
      <c r="K10" s="644"/>
      <c r="L10" s="741"/>
    </row>
    <row r="11" spans="1:14" s="178" customFormat="1" x14ac:dyDescent="0.2">
      <c r="A11" s="171">
        <v>1</v>
      </c>
      <c r="B11" s="172" t="s">
        <v>453</v>
      </c>
      <c r="C11" s="314" t="s">
        <v>197</v>
      </c>
      <c r="D11" s="174">
        <v>1</v>
      </c>
      <c r="E11" s="175">
        <v>0</v>
      </c>
      <c r="F11" s="175"/>
      <c r="G11" s="175"/>
      <c r="H11" s="175"/>
      <c r="I11" s="175"/>
      <c r="J11" s="175"/>
      <c r="K11" s="256">
        <f>AVERAGE(E11:J11)</f>
        <v>0</v>
      </c>
      <c r="L11" s="257">
        <f>K11*D11</f>
        <v>0</v>
      </c>
    </row>
    <row r="12" spans="1:14" s="178" customFormat="1" ht="12.75" customHeight="1" x14ac:dyDescent="0.2">
      <c r="A12" s="179">
        <v>2</v>
      </c>
      <c r="B12" s="180" t="s">
        <v>454</v>
      </c>
      <c r="C12" s="315" t="s">
        <v>197</v>
      </c>
      <c r="D12" s="182">
        <v>1</v>
      </c>
      <c r="E12" s="183">
        <v>0</v>
      </c>
      <c r="F12" s="183"/>
      <c r="G12" s="183"/>
      <c r="H12" s="183"/>
      <c r="I12" s="183"/>
      <c r="J12" s="183"/>
      <c r="K12" s="256">
        <f>AVERAGE(E12:J12)</f>
        <v>0</v>
      </c>
      <c r="L12" s="257">
        <f>K12*D12</f>
        <v>0</v>
      </c>
    </row>
    <row r="13" spans="1:14" s="178" customFormat="1" x14ac:dyDescent="0.2">
      <c r="A13" s="179">
        <v>3</v>
      </c>
      <c r="B13" s="180" t="s">
        <v>455</v>
      </c>
      <c r="C13" s="316" t="s">
        <v>197</v>
      </c>
      <c r="D13" s="182">
        <v>1</v>
      </c>
      <c r="E13" s="183">
        <v>0</v>
      </c>
      <c r="F13" s="183"/>
      <c r="G13" s="183"/>
      <c r="H13" s="183"/>
      <c r="I13" s="183"/>
      <c r="J13" s="183"/>
      <c r="K13" s="256">
        <f>AVERAGE(E13:J13)</f>
        <v>0</v>
      </c>
      <c r="L13" s="257">
        <f>K13*D13</f>
        <v>0</v>
      </c>
    </row>
    <row r="14" spans="1:14" s="178" customFormat="1" x14ac:dyDescent="0.2">
      <c r="A14" s="179">
        <v>4</v>
      </c>
      <c r="B14" s="180"/>
      <c r="C14" s="181"/>
      <c r="D14" s="182"/>
      <c r="E14" s="183">
        <v>0</v>
      </c>
      <c r="F14" s="183"/>
      <c r="G14" s="183"/>
      <c r="H14" s="183"/>
      <c r="I14" s="183"/>
      <c r="J14" s="183"/>
      <c r="K14" s="256">
        <f t="shared" ref="K14:K25" si="0">AVERAGE(E14:J14)</f>
        <v>0</v>
      </c>
      <c r="L14" s="257">
        <f t="shared" ref="L14:L25" si="1">K14*D14</f>
        <v>0</v>
      </c>
      <c r="N14" s="263"/>
    </row>
    <row r="15" spans="1:14" s="178" customFormat="1" x14ac:dyDescent="0.2">
      <c r="A15" s="179">
        <v>5</v>
      </c>
      <c r="B15" s="180"/>
      <c r="C15" s="181"/>
      <c r="D15" s="182"/>
      <c r="E15" s="183">
        <v>0</v>
      </c>
      <c r="F15" s="183"/>
      <c r="G15" s="183"/>
      <c r="H15" s="183"/>
      <c r="I15" s="183"/>
      <c r="J15" s="183"/>
      <c r="K15" s="256">
        <f t="shared" si="0"/>
        <v>0</v>
      </c>
      <c r="L15" s="257">
        <f t="shared" si="1"/>
        <v>0</v>
      </c>
    </row>
    <row r="16" spans="1:14" s="178" customFormat="1" x14ac:dyDescent="0.2">
      <c r="A16" s="179">
        <v>6</v>
      </c>
      <c r="B16" s="258"/>
      <c r="C16" s="181"/>
      <c r="D16" s="182"/>
      <c r="E16" s="183">
        <v>0</v>
      </c>
      <c r="F16" s="183"/>
      <c r="G16" s="183"/>
      <c r="H16" s="183"/>
      <c r="I16" s="183"/>
      <c r="J16" s="183"/>
      <c r="K16" s="256">
        <f t="shared" si="0"/>
        <v>0</v>
      </c>
      <c r="L16" s="257">
        <f t="shared" si="1"/>
        <v>0</v>
      </c>
    </row>
    <row r="17" spans="1:14" s="178" customFormat="1" x14ac:dyDescent="0.2">
      <c r="A17" s="179">
        <v>7</v>
      </c>
      <c r="B17" s="191"/>
      <c r="C17" s="181"/>
      <c r="D17" s="182"/>
      <c r="E17" s="183">
        <v>0</v>
      </c>
      <c r="F17" s="183"/>
      <c r="G17" s="183"/>
      <c r="H17" s="183"/>
      <c r="I17" s="183"/>
      <c r="J17" s="183"/>
      <c r="K17" s="256">
        <f t="shared" si="0"/>
        <v>0</v>
      </c>
      <c r="L17" s="257">
        <f t="shared" si="1"/>
        <v>0</v>
      </c>
    </row>
    <row r="18" spans="1:14" s="178" customFormat="1" x14ac:dyDescent="0.2">
      <c r="A18" s="179">
        <v>8</v>
      </c>
      <c r="B18" s="191"/>
      <c r="C18" s="181"/>
      <c r="D18" s="182"/>
      <c r="E18" s="183">
        <v>0</v>
      </c>
      <c r="F18" s="183"/>
      <c r="G18" s="183"/>
      <c r="H18" s="183"/>
      <c r="I18" s="183"/>
      <c r="J18" s="183"/>
      <c r="K18" s="256">
        <f t="shared" si="0"/>
        <v>0</v>
      </c>
      <c r="L18" s="257">
        <f t="shared" si="1"/>
        <v>0</v>
      </c>
    </row>
    <row r="19" spans="1:14" s="178" customFormat="1" x14ac:dyDescent="0.2">
      <c r="A19" s="179">
        <v>9</v>
      </c>
      <c r="B19" s="191"/>
      <c r="C19" s="181"/>
      <c r="D19" s="182"/>
      <c r="E19" s="183">
        <v>0</v>
      </c>
      <c r="F19" s="183"/>
      <c r="G19" s="183"/>
      <c r="H19" s="183"/>
      <c r="I19" s="183"/>
      <c r="J19" s="183"/>
      <c r="K19" s="256">
        <f t="shared" si="0"/>
        <v>0</v>
      </c>
      <c r="L19" s="257">
        <f t="shared" si="1"/>
        <v>0</v>
      </c>
    </row>
    <row r="20" spans="1:14" s="178" customFormat="1" x14ac:dyDescent="0.2">
      <c r="A20" s="179">
        <v>10</v>
      </c>
      <c r="B20" s="191"/>
      <c r="C20" s="181"/>
      <c r="D20" s="182"/>
      <c r="E20" s="183">
        <v>0</v>
      </c>
      <c r="F20" s="183"/>
      <c r="G20" s="183"/>
      <c r="H20" s="183"/>
      <c r="I20" s="183"/>
      <c r="J20" s="183"/>
      <c r="K20" s="256">
        <f t="shared" si="0"/>
        <v>0</v>
      </c>
      <c r="L20" s="257">
        <f t="shared" si="1"/>
        <v>0</v>
      </c>
    </row>
    <row r="21" spans="1:14" s="178" customFormat="1" x14ac:dyDescent="0.2">
      <c r="A21" s="179">
        <v>11</v>
      </c>
      <c r="B21" s="191"/>
      <c r="C21" s="181"/>
      <c r="D21" s="182"/>
      <c r="E21" s="183">
        <v>0</v>
      </c>
      <c r="F21" s="183"/>
      <c r="G21" s="183"/>
      <c r="H21" s="183"/>
      <c r="I21" s="183"/>
      <c r="J21" s="183"/>
      <c r="K21" s="256">
        <f t="shared" si="0"/>
        <v>0</v>
      </c>
      <c r="L21" s="257">
        <f t="shared" si="1"/>
        <v>0</v>
      </c>
    </row>
    <row r="22" spans="1:14" s="178" customFormat="1" x14ac:dyDescent="0.2">
      <c r="A22" s="179">
        <v>12</v>
      </c>
      <c r="B22" s="180"/>
      <c r="C22" s="181"/>
      <c r="D22" s="182"/>
      <c r="E22" s="183">
        <v>0</v>
      </c>
      <c r="F22" s="183"/>
      <c r="G22" s="183"/>
      <c r="H22" s="183"/>
      <c r="I22" s="183"/>
      <c r="J22" s="183"/>
      <c r="K22" s="256">
        <f t="shared" si="0"/>
        <v>0</v>
      </c>
      <c r="L22" s="257">
        <f t="shared" si="1"/>
        <v>0</v>
      </c>
    </row>
    <row r="23" spans="1:14" s="178" customFormat="1" x14ac:dyDescent="0.2">
      <c r="A23" s="179">
        <v>13</v>
      </c>
      <c r="B23" s="264"/>
      <c r="C23" s="181"/>
      <c r="D23" s="265"/>
      <c r="E23" s="183">
        <v>0</v>
      </c>
      <c r="F23" s="183"/>
      <c r="G23" s="183"/>
      <c r="H23" s="183"/>
      <c r="I23" s="183"/>
      <c r="J23" s="183"/>
      <c r="K23" s="256">
        <f t="shared" si="0"/>
        <v>0</v>
      </c>
      <c r="L23" s="257">
        <f t="shared" si="1"/>
        <v>0</v>
      </c>
    </row>
    <row r="24" spans="1:14" s="178" customFormat="1" x14ac:dyDescent="0.2">
      <c r="A24" s="179">
        <v>14</v>
      </c>
      <c r="B24" s="264"/>
      <c r="C24" s="181"/>
      <c r="D24" s="265"/>
      <c r="E24" s="183">
        <v>0</v>
      </c>
      <c r="F24" s="183"/>
      <c r="G24" s="183"/>
      <c r="H24" s="183"/>
      <c r="I24" s="183"/>
      <c r="J24" s="183"/>
      <c r="K24" s="256">
        <f t="shared" si="0"/>
        <v>0</v>
      </c>
      <c r="L24" s="257">
        <f t="shared" si="1"/>
        <v>0</v>
      </c>
    </row>
    <row r="25" spans="1:14" s="178" customFormat="1" ht="13.5" thickBot="1" x14ac:dyDescent="0.25">
      <c r="A25" s="179">
        <v>15</v>
      </c>
      <c r="B25" s="191"/>
      <c r="C25" s="181"/>
      <c r="D25" s="266"/>
      <c r="E25" s="183">
        <v>0</v>
      </c>
      <c r="F25" s="183"/>
      <c r="G25" s="183"/>
      <c r="H25" s="183"/>
      <c r="I25" s="183"/>
      <c r="J25" s="183"/>
      <c r="K25" s="256">
        <f t="shared" si="0"/>
        <v>0</v>
      </c>
      <c r="L25" s="257">
        <f t="shared" si="1"/>
        <v>0</v>
      </c>
    </row>
    <row r="26" spans="1:14" ht="13.5" thickBot="1" x14ac:dyDescent="0.25">
      <c r="A26" s="634" t="s">
        <v>280</v>
      </c>
      <c r="B26" s="635"/>
      <c r="C26" s="635"/>
      <c r="D26" s="635"/>
      <c r="E26" s="635"/>
      <c r="F26" s="635"/>
      <c r="G26" s="635"/>
      <c r="H26" s="635"/>
      <c r="I26" s="635"/>
      <c r="J26" s="636"/>
      <c r="K26" s="679">
        <f>SUM(L11:L25)</f>
        <v>0</v>
      </c>
      <c r="L26" s="680"/>
    </row>
    <row r="27" spans="1:14" ht="13.5" thickBot="1" x14ac:dyDescent="0.25">
      <c r="A27" s="259"/>
      <c r="B27" s="259"/>
      <c r="C27" s="259"/>
      <c r="D27" s="259"/>
      <c r="E27" s="259"/>
      <c r="F27" s="259"/>
      <c r="G27" s="259"/>
      <c r="H27" s="259"/>
      <c r="I27" s="259"/>
      <c r="J27" s="259"/>
      <c r="K27" s="260"/>
      <c r="L27" s="260"/>
      <c r="M27" s="148"/>
      <c r="N27" s="148"/>
    </row>
    <row r="28" spans="1:14" ht="13.5" thickBot="1" x14ac:dyDescent="0.25">
      <c r="A28" s="634" t="s">
        <v>281</v>
      </c>
      <c r="B28" s="635"/>
      <c r="C28" s="635"/>
      <c r="D28" s="635"/>
      <c r="E28" s="635"/>
      <c r="F28" s="635"/>
      <c r="G28" s="635"/>
      <c r="H28" s="635"/>
      <c r="I28" s="635"/>
      <c r="J28" s="636"/>
      <c r="K28" s="654">
        <f>(K26*10%)/12</f>
        <v>0</v>
      </c>
      <c r="L28" s="655"/>
      <c r="M28" s="148"/>
      <c r="N28" s="148"/>
    </row>
    <row r="29" spans="1:14" ht="13.5" thickBot="1" x14ac:dyDescent="0.25">
      <c r="A29" s="259"/>
      <c r="B29" s="259"/>
      <c r="C29" s="259"/>
      <c r="D29" s="259"/>
      <c r="E29" s="259"/>
      <c r="F29" s="259"/>
      <c r="G29" s="259"/>
      <c r="H29" s="259"/>
      <c r="I29" s="259"/>
      <c r="J29" s="259"/>
      <c r="K29" s="260"/>
      <c r="L29" s="260"/>
      <c r="M29" s="148"/>
      <c r="N29" s="148"/>
    </row>
    <row r="30" spans="1:14" ht="20.25" customHeight="1" x14ac:dyDescent="0.2">
      <c r="A30" s="661"/>
      <c r="B30" s="662"/>
      <c r="C30" s="667" t="s">
        <v>207</v>
      </c>
      <c r="D30" s="670"/>
      <c r="E30" s="671"/>
      <c r="F30" s="671"/>
      <c r="G30" s="671"/>
      <c r="H30" s="671"/>
      <c r="I30" s="671"/>
      <c r="J30" s="671"/>
      <c r="K30" s="671"/>
      <c r="L30" s="672"/>
    </row>
    <row r="31" spans="1:14" ht="28.5" customHeight="1" x14ac:dyDescent="0.2">
      <c r="A31" s="663"/>
      <c r="B31" s="664"/>
      <c r="C31" s="668"/>
      <c r="D31" s="673"/>
      <c r="E31" s="674"/>
      <c r="F31" s="674"/>
      <c r="G31" s="674"/>
      <c r="H31" s="674"/>
      <c r="I31" s="674"/>
      <c r="J31" s="674"/>
      <c r="K31" s="674"/>
      <c r="L31" s="675"/>
    </row>
    <row r="32" spans="1:14" ht="14.25" customHeight="1" x14ac:dyDescent="0.2">
      <c r="A32" s="663"/>
      <c r="B32" s="664"/>
      <c r="C32" s="668"/>
      <c r="D32" s="673"/>
      <c r="E32" s="674"/>
      <c r="F32" s="674"/>
      <c r="G32" s="674"/>
      <c r="H32" s="674"/>
      <c r="I32" s="674"/>
      <c r="J32" s="674"/>
      <c r="K32" s="674"/>
      <c r="L32" s="675"/>
    </row>
    <row r="33" spans="1:12" ht="13.5" thickBot="1" x14ac:dyDescent="0.25">
      <c r="A33" s="665"/>
      <c r="B33" s="666"/>
      <c r="C33" s="669"/>
      <c r="D33" s="676"/>
      <c r="E33" s="677"/>
      <c r="F33" s="677"/>
      <c r="G33" s="677"/>
      <c r="H33" s="677"/>
      <c r="I33" s="677"/>
      <c r="J33" s="677"/>
      <c r="K33" s="677"/>
      <c r="L33" s="678"/>
    </row>
    <row r="34" spans="1:12" ht="13.5" thickBot="1" x14ac:dyDescent="0.25"/>
    <row r="35" spans="1:12" x14ac:dyDescent="0.2">
      <c r="A35" s="736" t="s">
        <v>531</v>
      </c>
      <c r="B35" s="547"/>
      <c r="C35" s="547"/>
      <c r="D35" s="547"/>
      <c r="E35" s="547"/>
      <c r="F35" s="547"/>
      <c r="G35" s="547"/>
      <c r="H35" s="547"/>
      <c r="I35" s="547"/>
      <c r="J35" s="547"/>
      <c r="K35" s="547"/>
      <c r="L35" s="548"/>
    </row>
    <row r="36" spans="1:12" x14ac:dyDescent="0.2">
      <c r="A36" s="549"/>
      <c r="B36" s="550"/>
      <c r="C36" s="550"/>
      <c r="D36" s="550"/>
      <c r="E36" s="550"/>
      <c r="F36" s="550"/>
      <c r="G36" s="550"/>
      <c r="H36" s="550"/>
      <c r="I36" s="550"/>
      <c r="J36" s="550"/>
      <c r="K36" s="550"/>
      <c r="L36" s="551"/>
    </row>
    <row r="37" spans="1:12" x14ac:dyDescent="0.2">
      <c r="A37" s="549"/>
      <c r="B37" s="550"/>
      <c r="C37" s="550"/>
      <c r="D37" s="550"/>
      <c r="E37" s="550"/>
      <c r="F37" s="550"/>
      <c r="G37" s="550"/>
      <c r="H37" s="550"/>
      <c r="I37" s="550"/>
      <c r="J37" s="550"/>
      <c r="K37" s="550"/>
      <c r="L37" s="551"/>
    </row>
    <row r="38" spans="1:12" x14ac:dyDescent="0.2">
      <c r="A38" s="549"/>
      <c r="B38" s="550"/>
      <c r="C38" s="550"/>
      <c r="D38" s="550"/>
      <c r="E38" s="550"/>
      <c r="F38" s="550"/>
      <c r="G38" s="550"/>
      <c r="H38" s="550"/>
      <c r="I38" s="550"/>
      <c r="J38" s="550"/>
      <c r="K38" s="550"/>
      <c r="L38" s="551"/>
    </row>
    <row r="39" spans="1:12" ht="13.5" thickBot="1" x14ac:dyDescent="0.25">
      <c r="A39" s="552"/>
      <c r="B39" s="553"/>
      <c r="C39" s="553"/>
      <c r="D39" s="553"/>
      <c r="E39" s="553"/>
      <c r="F39" s="553"/>
      <c r="G39" s="553"/>
      <c r="H39" s="553"/>
      <c r="I39" s="553"/>
      <c r="J39" s="553"/>
      <c r="K39" s="553"/>
      <c r="L39" s="554"/>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hyperlinks>
    <hyperlink ref="F2" r:id="rId1" xr:uid="{00000000-0004-0000-0800-000000000000}"/>
    <hyperlink ref="F3" r:id="rId2" xr:uid="{00000000-0004-0000-0800-000001000000}"/>
    <hyperlink ref="F4" r:id="rId3" xr:uid="{00000000-0004-0000-0800-000002000000}"/>
    <hyperlink ref="F5" r:id="rId4" xr:uid="{00000000-0004-0000-0800-000003000000}"/>
  </hyperlinks>
  <pageMargins left="0.511811024" right="0.511811024" top="0.78740157499999996" bottom="0.78740157499999996" header="0.31496062000000002" footer="0.31496062000000002"/>
  <pageSetup paperSize="9" orientation="landscape" verticalDpi="0" r:id="rId5"/>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11</vt:i4>
      </vt:variant>
    </vt:vector>
  </HeadingPairs>
  <TitlesOfParts>
    <vt:vector size="11" baseType="lpstr">
      <vt:lpstr>Serv.Limp</vt:lpstr>
      <vt:lpstr>Mód2.2</vt:lpstr>
      <vt:lpstr>Mód2.3</vt:lpstr>
      <vt:lpstr>Mód3</vt:lpstr>
      <vt:lpstr>Mód6</vt:lpstr>
      <vt:lpstr>Mód4</vt:lpstr>
      <vt:lpstr>Uniform&amp;EPIs</vt:lpstr>
      <vt:lpstr>Materiais</vt:lpstr>
      <vt:lpstr>Eqp</vt:lpstr>
      <vt:lpstr>FatorK</vt:lpstr>
      <vt:lpstr>MemóriaCálculo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creator>Alvaro.Barbosa@dnpm.gov.br</dc:creator>
  <cp:keywords>Planilha de Custos IN 5/2017</cp:keywords>
  <cp:lastModifiedBy>Jose Maduro Toledo Junior</cp:lastModifiedBy>
  <cp:lastPrinted>2018-10-08T22:45:56Z</cp:lastPrinted>
  <dcterms:created xsi:type="dcterms:W3CDTF">2010-12-08T17:56:29Z</dcterms:created>
  <dcterms:modified xsi:type="dcterms:W3CDTF">2022-07-12T17:40:56Z</dcterms:modified>
</cp:coreProperties>
</file>